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G:\CEUD Standards &amp; Monitoring\Ruth O'Reilly Projects\UD Housing General\Planning Checklist 2022\Draft Checklist\Excel version of checklist\Master Copy\"/>
    </mc:Choice>
  </mc:AlternateContent>
  <xr:revisionPtr revIDLastSave="0" documentId="13_ncr:1_{99B8E5D2-9333-4D4C-BEED-21E7DA019B7F}" xr6:coauthVersionLast="47" xr6:coauthVersionMax="47" xr10:uidLastSave="{00000000-0000-0000-0000-000000000000}"/>
  <bookViews>
    <workbookView xWindow="-120" yWindow="-120" windowWidth="29040" windowHeight="15840" xr2:uid="{00000000-000D-0000-FFFF-FFFF00000000}"/>
  </bookViews>
  <sheets>
    <sheet name="Instructions" sheetId="3" r:id="rId1"/>
    <sheet name="Checklist" sheetId="1" r:id="rId2"/>
    <sheet name="Key" sheetId="2" state="hidden" r:id="rId3"/>
  </sheets>
  <definedNames>
    <definedName name="_ftn1" localSheetId="1">Instructions!$A$1</definedName>
    <definedName name="_ftnref1" localSheetId="1">Checklist!$B$19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 l="1" a="1"/>
  <c r="C29" i="1" s="1"/>
  <c r="D28" i="1" a="1"/>
  <c r="D28" i="1" s="1"/>
  <c r="D26" i="1"/>
  <c r="C39" i="1" a="1"/>
  <c r="C39" i="1" s="1"/>
  <c r="C25" i="1" a="1"/>
  <c r="C25" i="1" s="1"/>
  <c r="C13" i="1" a="1"/>
  <c r="C13" i="1" s="1"/>
  <c r="C68" i="1" a="1"/>
  <c r="C68" i="1" s="1"/>
  <c r="C67" i="1" a="1"/>
  <c r="C67" i="1" s="1"/>
  <c r="C66" i="1" a="1"/>
  <c r="C66" i="1" s="1"/>
  <c r="C65" i="1" a="1"/>
  <c r="C65" i="1" s="1"/>
  <c r="C64" i="1" a="1"/>
  <c r="C64" i="1" s="1"/>
  <c r="C63" i="1" a="1"/>
  <c r="C63" i="1" s="1"/>
  <c r="C62" i="1" a="1"/>
  <c r="C62" i="1" s="1"/>
  <c r="C61" i="1" a="1"/>
  <c r="C61" i="1" s="1"/>
  <c r="C60" i="1" a="1"/>
  <c r="C60" i="1" s="1"/>
  <c r="C59" i="1" a="1"/>
  <c r="C59" i="1" s="1"/>
  <c r="C58" i="1" a="1"/>
  <c r="C58" i="1" s="1"/>
  <c r="C57" i="1" a="1"/>
  <c r="C57" i="1" s="1"/>
  <c r="C56" i="1" a="1"/>
  <c r="C56" i="1" s="1"/>
  <c r="C55" i="1" a="1"/>
  <c r="C55" i="1" s="1"/>
  <c r="C54" i="1" a="1"/>
  <c r="C54" i="1" s="1"/>
  <c r="C53" i="1" a="1"/>
  <c r="C53" i="1" s="1"/>
  <c r="C52" i="1" a="1"/>
  <c r="C52" i="1" s="1"/>
  <c r="C51" i="1" a="1"/>
  <c r="C51" i="1" s="1"/>
  <c r="C50" i="1" a="1"/>
  <c r="C50" i="1" s="1"/>
  <c r="D49" i="1"/>
  <c r="C49" i="1" a="1"/>
  <c r="C49" i="1" s="1"/>
  <c r="C48" i="1" a="1"/>
  <c r="C48" i="1" s="1"/>
  <c r="C47" i="1" a="1"/>
  <c r="C47" i="1" s="1"/>
  <c r="C46" i="1" a="1"/>
  <c r="C46" i="1" s="1"/>
  <c r="C45" i="1" a="1"/>
  <c r="C45" i="1" s="1"/>
  <c r="C44" i="1" a="1"/>
  <c r="C44" i="1" s="1"/>
  <c r="C43" i="1" a="1"/>
  <c r="C43" i="1" s="1"/>
  <c r="C42" i="1" a="1"/>
  <c r="C42" i="1" s="1"/>
  <c r="D41" i="1"/>
  <c r="C41" i="1" a="1"/>
  <c r="C41" i="1" s="1"/>
  <c r="C40" i="1" a="1"/>
  <c r="C40" i="1" s="1"/>
  <c r="C38" i="1" a="1"/>
  <c r="C38" i="1" s="1"/>
  <c r="C37" i="1" a="1"/>
  <c r="C37" i="1" s="1"/>
  <c r="C36" i="1" a="1"/>
  <c r="C36" i="1" s="1"/>
  <c r="C35" i="1" a="1"/>
  <c r="C35" i="1" s="1"/>
  <c r="C34" i="1" a="1"/>
  <c r="C34" i="1" s="1"/>
  <c r="C33" i="1" a="1"/>
  <c r="C33" i="1" s="1"/>
  <c r="C32" i="1" a="1"/>
  <c r="C32" i="1" s="1"/>
  <c r="C31" i="1" a="1"/>
  <c r="C31" i="1" s="1"/>
  <c r="C30" i="1" a="1"/>
  <c r="C30" i="1" s="1"/>
  <c r="C28" i="1" a="1"/>
  <c r="C28" i="1" s="1"/>
  <c r="C27" i="1" a="1"/>
  <c r="C27" i="1" s="1"/>
  <c r="C26" i="1" a="1"/>
  <c r="C26" i="1" s="1"/>
  <c r="D24" i="1"/>
  <c r="C24" i="1" a="1"/>
  <c r="C24" i="1" s="1"/>
  <c r="C23" i="1" a="1"/>
  <c r="C23" i="1" s="1"/>
  <c r="C22" i="1" a="1"/>
  <c r="C22" i="1" s="1"/>
  <c r="C21" i="1" a="1"/>
  <c r="C21" i="1" s="1"/>
  <c r="C20" i="1" a="1"/>
  <c r="C20" i="1" s="1"/>
  <c r="C19" i="1" a="1"/>
  <c r="C19" i="1" s="1"/>
  <c r="C18" i="1" a="1"/>
  <c r="C18" i="1" s="1"/>
  <c r="C17" i="1" a="1"/>
  <c r="C17" i="1" s="1"/>
  <c r="C16" i="1" a="1"/>
  <c r="C16" i="1" s="1"/>
  <c r="C15" i="1" a="1"/>
  <c r="C15" i="1" s="1"/>
  <c r="C14" i="1" a="1"/>
  <c r="C14" i="1" s="1"/>
  <c r="D61" i="1"/>
  <c r="D58" i="1"/>
  <c r="D57" i="1"/>
  <c r="D54" i="1"/>
  <c r="D55" i="1"/>
  <c r="D56" i="1"/>
  <c r="D53" i="1"/>
  <c r="D21" i="1"/>
  <c r="D22" i="1"/>
  <c r="D68" i="1"/>
  <c r="D59" i="1"/>
  <c r="D60" i="1"/>
  <c r="D25" i="1"/>
  <c r="D2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<sst xmlns="http://schemas.openxmlformats.org/spreadsheetml/2006/main" count="111" uniqueCount="104">
  <si>
    <t>Guideline Summary</t>
  </si>
  <si>
    <t>UD Home</t>
  </si>
  <si>
    <t>UD Home+</t>
  </si>
  <si>
    <t>Check</t>
  </si>
  <si>
    <t>Level access</t>
  </si>
  <si>
    <t>Entrance door minimum effective clear width</t>
  </si>
  <si>
    <t>Minimum clear space adjacent to entrance door</t>
  </si>
  <si>
    <t>Space for storing outdoor wear</t>
  </si>
  <si>
    <t>Minimum width between walls</t>
  </si>
  <si>
    <t>Minimum effective clear width of doors, straight on approach or right-angled approach via corridor at least 1100mm wide</t>
  </si>
  <si>
    <t>Straight flights between landings, no tapered steps</t>
  </si>
  <si>
    <t>Clear width between handrails</t>
  </si>
  <si>
    <t>Stairs rise and going</t>
  </si>
  <si>
    <t>Top and bottom landing clear space minimum</t>
  </si>
  <si>
    <t>1000mm x 1500mm aperture in floor for future through-floor lift</t>
  </si>
  <si>
    <t xml:space="preserve">Clear turning space minimum in front of future through-floor lift </t>
  </si>
  <si>
    <t>A living space at the same level as the entrance to the home.</t>
  </si>
  <si>
    <t>Location for a temporary bed space at entrance level, (if no bedroom at entrance level)</t>
  </si>
  <si>
    <t>Minimum clear turning circle diameter</t>
  </si>
  <si>
    <t>Minimum width of clear route between items &amp; in front of windows and routes between doors</t>
  </si>
  <si>
    <t>Minimum clear space for use and movement around the dining table</t>
  </si>
  <si>
    <t>Minimum space between work surfaces</t>
  </si>
  <si>
    <t>All doors to the kitchen from habitable rooms are outside the main workspace.</t>
  </si>
  <si>
    <t>If the dining area is not in the same room, provide an occasional eating space in the kitchen</t>
  </si>
  <si>
    <t xml:space="preserve">Minimum size of double and twin bedrooms </t>
  </si>
  <si>
    <t>Minimum size of single bedrooms</t>
  </si>
  <si>
    <t>Minimum clear space both sides and end of double bed</t>
  </si>
  <si>
    <t>Minimum clear turning circle diameter in double bedroom</t>
  </si>
  <si>
    <t>Single bedroom – minimum clear space at side of single bed</t>
  </si>
  <si>
    <t>Provide a bedroom at entry level</t>
  </si>
  <si>
    <t xml:space="preserve">Located immediately adjacent to main bedroom with a full height door or ‘soft spot’ between them for future installation of a door </t>
  </si>
  <si>
    <t>Layout allows for the provision of either a bath or a shower</t>
  </si>
  <si>
    <t>Minimum internal dimensions</t>
  </si>
  <si>
    <t>Minimum turning circle diameter with a 200mm overlap of the basin allowed.</t>
  </si>
  <si>
    <t>Outward opening door, preferably* against a wall.</t>
  </si>
  <si>
    <t>Minimum activity space beside bath, if a bath is provided</t>
  </si>
  <si>
    <t xml:space="preserve">Minimum transfer space at end of bath, if a bath is provided </t>
  </si>
  <si>
    <t>Minimum size of level access shower area, if a shower is provided</t>
  </si>
  <si>
    <t>Basin minimum access space to front</t>
  </si>
  <si>
    <t xml:space="preserve">Toilet minimum access space to front </t>
  </si>
  <si>
    <t>Toilet centreline from wall</t>
  </si>
  <si>
    <t>Outward opening door, preferably against a wall.</t>
  </si>
  <si>
    <t>Toilet minimum access space to front (where space is restricted, the basin can overlap the toilet access space by 200mm)</t>
  </si>
  <si>
    <t>Install a level access shower in the entrance level toilet compartment to act as a second bathroom.</t>
  </si>
  <si>
    <t>Mixture of storage type (e.g. shallow cupboard / deep cupboard / storage room)</t>
  </si>
  <si>
    <t>Cupboard Depth Range</t>
  </si>
  <si>
    <t>Separate utility space in homes of 3-bedrooms or more</t>
  </si>
  <si>
    <t>Laundry Clear Area (in front of units)</t>
  </si>
  <si>
    <t>Natural light to study / work space</t>
  </si>
  <si>
    <t>Study / work space length minimum</t>
  </si>
  <si>
    <t>Study / work space depth minimum (incl chair space)</t>
  </si>
  <si>
    <t>Minimum effective clear width of doors to private open space</t>
  </si>
  <si>
    <t>Level access to private open space</t>
  </si>
  <si>
    <t>Apartment balcony/terrace minimum depth</t>
  </si>
  <si>
    <t>Home Type</t>
  </si>
  <si>
    <t>Yes</t>
  </si>
  <si>
    <t>Yes/No</t>
  </si>
  <si>
    <t>N/A</t>
  </si>
  <si>
    <t>In Progress</t>
  </si>
  <si>
    <t>Specification</t>
  </si>
  <si>
    <t>Checklist filled by:</t>
  </si>
  <si>
    <t>Yes/NA</t>
  </si>
  <si>
    <t>Entrance Hallway (Section 2, page 85)</t>
  </si>
  <si>
    <t>Stairs (Section 2, page 91)</t>
  </si>
  <si>
    <t>Through-Floor lift (Section 2, page 94)</t>
  </si>
  <si>
    <t>Living spaces (Section 3, page 99)</t>
  </si>
  <si>
    <t>Dining area (Section 3, page 101)</t>
  </si>
  <si>
    <t>Kitchen (Section 3, page 103)</t>
  </si>
  <si>
    <t>Bedroom (Section 3, page 118)</t>
  </si>
  <si>
    <t>Bathroom (Section 3, page 121)</t>
  </si>
  <si>
    <t>Entry Level Toilet (Section 3, page 116)</t>
  </si>
  <si>
    <t>Storage (Section 3, page 141)</t>
  </si>
  <si>
    <t>Utility (Section 3, page 141)</t>
  </si>
  <si>
    <t>Study / work space (Section 3, page 140)</t>
  </si>
  <si>
    <t>Private Open Space (Section 3, page 145)</t>
  </si>
  <si>
    <t>Doors (Section 2, page 87)</t>
  </si>
  <si>
    <t xml:space="preserve">Corridors (Section 2, page 87) </t>
  </si>
  <si>
    <t>Minimum effective clear width of doors, right-angled approach via corridor less than 1100mm* wide</t>
  </si>
  <si>
    <t>No</t>
  </si>
  <si>
    <t xml:space="preserve">Individual home on a single storey? </t>
  </si>
  <si>
    <t>Universal Design home type:</t>
  </si>
  <si>
    <t>House or Apt</t>
  </si>
  <si>
    <t>House</t>
  </si>
  <si>
    <t>Apartment</t>
  </si>
  <si>
    <t>Bedroom number</t>
  </si>
  <si>
    <t>1-bedroom</t>
  </si>
  <si>
    <t>2-bedroom</t>
  </si>
  <si>
    <t xml:space="preserve">House or Apartment? </t>
  </si>
  <si>
    <t xml:space="preserve">Number of Bedrooms? </t>
  </si>
  <si>
    <t>Unit type Reference:</t>
  </si>
  <si>
    <t>3+ bedrooms</t>
  </si>
  <si>
    <t>Section 1 Description of the Universal Design Home</t>
  </si>
  <si>
    <t>Section 2 Checklist</t>
  </si>
  <si>
    <t>Internal Layout Checklist for Universal Design Homes - Excel Version</t>
  </si>
  <si>
    <t>Site Reference/Planning Reference Number:</t>
  </si>
  <si>
    <t xml:space="preserve">Drawing Reference Number: </t>
  </si>
  <si>
    <r>
      <t xml:space="preserve">If you need support while using this worksheet please contact </t>
    </r>
    <r>
      <rPr>
        <u/>
        <sz val="12"/>
        <color theme="8"/>
        <rFont val="Verdana"/>
        <family val="2"/>
      </rPr>
      <t>info@ceud.ie</t>
    </r>
    <r>
      <rPr>
        <sz val="12"/>
        <rFont val="Verdana"/>
        <family val="2"/>
      </rPr>
      <t xml:space="preserve">. </t>
    </r>
  </si>
  <si>
    <t>Notes</t>
  </si>
  <si>
    <t>Date:</t>
  </si>
  <si>
    <t>Minimum clear space beside the leading edge (on the pull side) of all doors at entrance level</t>
  </si>
  <si>
    <t>Location 
(page no. in guidelines, hyperlinks included)</t>
  </si>
  <si>
    <r>
      <rPr>
        <b/>
        <sz val="12"/>
        <color theme="1"/>
        <rFont val="Verdana"/>
        <family val="2"/>
      </rPr>
      <t>Scope</t>
    </r>
    <r>
      <rPr>
        <sz val="12"/>
        <color theme="1"/>
        <rFont val="Verdana"/>
        <family val="2"/>
      </rPr>
      <t>:
The scope of this checklist is limited to the internal layout of an individual apartment or house only. 
The location and design of the approach to a dwelling, including the common areas of apartment buildings, are also key elements of Universal Design Homes, but are not within the scope of this checklist. For example, a Universal Design Home should be well-connected to local amenities, ideally located within walking distance to shops and services, and near to public transport links. 
Refer to the "</t>
    </r>
    <r>
      <rPr>
        <u/>
        <sz val="12"/>
        <color theme="8"/>
        <rFont val="Verdana"/>
        <family val="2"/>
      </rPr>
      <t>Universal Design Guidelines for Homes in Ireland</t>
    </r>
    <r>
      <rPr>
        <sz val="12"/>
        <color theme="1"/>
        <rFont val="Verdana"/>
        <family val="2"/>
      </rPr>
      <t>" for a complete set of guidelines. Further information on Age Friendly Homes is also set out in the publication "</t>
    </r>
    <r>
      <rPr>
        <u/>
        <sz val="12"/>
        <color theme="8"/>
        <rFont val="Verdana"/>
        <family val="2"/>
      </rPr>
      <t>Ten Universal Design Features to include in a Lifetime Adaptable and Age Friendly Home</t>
    </r>
    <r>
      <rPr>
        <sz val="12"/>
        <color theme="1"/>
        <rFont val="Verdana"/>
        <family val="2"/>
      </rPr>
      <t xml:space="preserve">" and on the </t>
    </r>
    <r>
      <rPr>
        <u/>
        <sz val="12"/>
        <color theme="8"/>
        <rFont val="Verdana"/>
        <family val="2"/>
      </rPr>
      <t>www.agefriendlyhomes.ie</t>
    </r>
    <r>
      <rPr>
        <sz val="12"/>
        <color theme="1"/>
        <rFont val="Verdana"/>
        <family val="2"/>
      </rPr>
      <t xml:space="preserve"> website. 
For more information on Universal Design and the Centre for Excellence in Universal Design, visit </t>
    </r>
    <r>
      <rPr>
        <u/>
        <sz val="12"/>
        <color theme="8"/>
        <rFont val="Verdana"/>
        <family val="2"/>
      </rPr>
      <t xml:space="preserve">www.universaldesign.ie </t>
    </r>
    <r>
      <rPr>
        <sz val="12"/>
        <color theme="1"/>
        <rFont val="Verdana"/>
        <family val="2"/>
      </rPr>
      <t>.</t>
    </r>
  </si>
  <si>
    <r>
      <rPr>
        <b/>
        <sz val="12"/>
        <color theme="1"/>
        <rFont val="Verdana"/>
        <family val="2"/>
      </rPr>
      <t>UD Home and UD Home +</t>
    </r>
    <r>
      <rPr>
        <sz val="12"/>
        <color theme="1"/>
        <rFont val="Verdana"/>
        <family val="2"/>
      </rPr>
      <t>:
The Universal Design Guidelines for Homes in Ireland are provided in a two-tier system described as UD Home; optimising flexibility, adaptability and usability for everyone and UD Home+; providing for greater accommodation of people’s changing needs over time. The checklist includes a summary of guidelines for both the UD Home and UD Home+ levels that impact on the internal layout of a dwelling. For wheelchair liveable homes, UD Home+ guidelines should be applied. Residential developments incorporating Universal Design Homes should include both UD Home and UD Home+ dwellings. 
Illustrative floor plans that demonstrate the checklist being applied in both UD Home and UD Home+ dwellings are provided in other versions of the checklist, for example the PDF version, but are not provided in this excel version.</t>
    </r>
  </si>
  <si>
    <r>
      <rPr>
        <b/>
        <sz val="12"/>
        <color theme="1"/>
        <rFont val="Verdana"/>
        <family val="2"/>
      </rPr>
      <t xml:space="preserve">Notes on this excel version of the checklist: </t>
    </r>
    <r>
      <rPr>
        <sz val="12"/>
        <color theme="1"/>
        <rFont val="Verdana"/>
        <family val="2"/>
      </rPr>
      <t xml:space="preserve">
All of the guidelines included in this checklist should be achieved in the internal layout of a Universal Design Home, at the applicable level – UD Home or UD Home+. 
When</t>
    </r>
    <r>
      <rPr>
        <b/>
        <sz val="12"/>
        <color theme="1"/>
        <rFont val="Verdana"/>
        <family val="2"/>
      </rPr>
      <t xml:space="preserve"> </t>
    </r>
    <r>
      <rPr>
        <sz val="12"/>
        <color theme="1"/>
        <rFont val="Verdana"/>
        <family val="2"/>
      </rPr>
      <t xml:space="preserve">Section 1 Description of the Universal Design Home on the Checklist worksheet is completed, checklist items that are not relevant to a particular dwelling type will be automatically marked "N/A"(not applicable). For example, the guidelines for stairs will not be applicable to homes which have all of the accommodation on one level (no stairs). 
Section 1 must be completed in order to populate the Specification column in Section 2. 
Use the drop down menus, where provided. There is a NOTES column for any extra information to be added. 
This checklist should be used in conjunction with the more detailed guidance in the Universal Design Guidelines for Homes in Ireland. The relevant section and page number in the guidelines giving more detailed guidance for each location in the home is provided in the checklist through hyperlinks.
A small number of items in this checklist have different values or guidance to that stated in the Universal Design Guidelines for Homes in Ireland. These revised items are marked with an asterix (*). These revisions have been made to ensure compatibility with current construction practice and practicability considerations, following testing of the checklist by the National Age Friendly Ireland Housing Technical Advisors Network and the Land Development Agency. 
If there is more than one Universal Design Home typology in a development, it is recommended that a separate checklist is created for each typology by making a new copy of the checklist worksheet in the excel workbook.
This excel spreadsheet is protected to ensure that formulas are not changed. Any changes made to this workbook may result in the checklist not working as intended.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</si>
</sst>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2"/>
      <color theme="1"/>
      <name val="Verdana"/>
      <family val="2"/>
    </font>
    <font>
      <sz val="12"/>
      <name val="Verdana"/>
      <family val="2"/>
    </font>
    <font>
      <b/>
      <sz val="14"/>
      <name val="Verdana"/>
      <family val="2"/>
    </font>
    <font>
      <b/>
      <sz val="14"/>
      <color theme="0"/>
      <name val="Verdana"/>
      <family val="2"/>
    </font>
    <font>
      <sz val="14"/>
      <color theme="1"/>
      <name val="Calibri"/>
      <family val="2"/>
      <scheme val="minor"/>
    </font>
    <font>
      <u/>
      <sz val="11"/>
      <color theme="10"/>
      <name val="Calibri"/>
      <family val="2"/>
      <scheme val="minor"/>
    </font>
    <font>
      <u/>
      <sz val="12"/>
      <color theme="8"/>
      <name val="Verdana"/>
      <family val="2"/>
    </font>
    <font>
      <b/>
      <sz val="12"/>
      <name val="Verdana"/>
      <family val="2"/>
    </font>
    <font>
      <b/>
      <sz val="12"/>
      <color theme="0"/>
      <name val="Verdana"/>
      <family val="2"/>
    </font>
    <font>
      <sz val="12"/>
      <color theme="0"/>
      <name val="Verdana"/>
      <family val="2"/>
    </font>
    <font>
      <b/>
      <sz val="12"/>
      <color theme="1"/>
      <name val="Verdana"/>
      <family val="2"/>
    </font>
    <font>
      <b/>
      <u/>
      <sz val="12"/>
      <name val="Verdana"/>
      <family val="2"/>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773C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48">
    <xf numFmtId="0" fontId="0" fillId="0" borderId="0" xfId="0"/>
    <xf numFmtId="0" fontId="5" fillId="0" borderId="0" xfId="0" applyFont="1"/>
    <xf numFmtId="0" fontId="5" fillId="0" borderId="0" xfId="0" applyFont="1" applyBorder="1"/>
    <xf numFmtId="0" fontId="4" fillId="4" borderId="3" xfId="0" applyFont="1" applyFill="1" applyBorder="1" applyAlignment="1" applyProtection="1">
      <alignment vertical="top" wrapText="1"/>
      <protection hidden="1"/>
    </xf>
    <xf numFmtId="0" fontId="4" fillId="4" borderId="3" xfId="0" applyFont="1" applyFill="1" applyBorder="1" applyAlignment="1">
      <alignment vertical="top" wrapText="1"/>
    </xf>
    <xf numFmtId="0" fontId="4" fillId="4" borderId="6" xfId="0" applyFont="1" applyFill="1" applyBorder="1" applyAlignment="1">
      <alignment vertical="top" wrapText="1"/>
    </xf>
    <xf numFmtId="0" fontId="5" fillId="0" borderId="0" xfId="0" applyFont="1"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3" fillId="7" borderId="0" xfId="0" applyFont="1" applyFill="1" applyBorder="1" applyAlignment="1">
      <alignment vertical="top"/>
    </xf>
    <xf numFmtId="0" fontId="3" fillId="7" borderId="7" xfId="0" applyFont="1" applyFill="1" applyBorder="1" applyAlignment="1">
      <alignment vertical="top" wrapText="1"/>
    </xf>
    <xf numFmtId="0" fontId="9" fillId="7" borderId="0" xfId="0" applyFont="1" applyFill="1" applyBorder="1" applyAlignment="1">
      <alignment vertical="top" wrapText="1"/>
    </xf>
    <xf numFmtId="0" fontId="10" fillId="7" borderId="0" xfId="0" applyFont="1" applyFill="1" applyBorder="1" applyAlignment="1" applyProtection="1">
      <alignment vertical="top" wrapText="1"/>
      <protection locked="0" hidden="1"/>
    </xf>
    <xf numFmtId="0" fontId="10" fillId="7" borderId="6" xfId="0" applyFont="1" applyFill="1" applyBorder="1" applyAlignment="1" applyProtection="1">
      <alignment vertical="top" wrapText="1"/>
      <protection hidden="1"/>
    </xf>
    <xf numFmtId="0" fontId="1" fillId="0" borderId="0" xfId="0" applyFont="1" applyAlignment="1">
      <alignment vertical="top" wrapText="1"/>
    </xf>
    <xf numFmtId="0" fontId="8" fillId="2" borderId="1" xfId="0" applyFont="1" applyFill="1" applyBorder="1" applyAlignment="1">
      <alignment vertical="top"/>
    </xf>
    <xf numFmtId="0" fontId="8" fillId="2" borderId="1" xfId="0" applyFont="1" applyFill="1" applyBorder="1" applyAlignment="1">
      <alignment vertical="top" wrapText="1"/>
    </xf>
    <xf numFmtId="14" fontId="2" fillId="0" borderId="1" xfId="0" applyNumberFormat="1" applyFont="1" applyFill="1" applyBorder="1" applyAlignment="1" applyProtection="1">
      <alignment vertical="top" wrapText="1"/>
      <protection locked="0"/>
    </xf>
    <xf numFmtId="0" fontId="10" fillId="2" borderId="1" xfId="0" applyFont="1" applyFill="1" applyBorder="1" applyAlignment="1" applyProtection="1">
      <alignment vertical="top" wrapText="1"/>
      <protection hidden="1"/>
    </xf>
    <xf numFmtId="0" fontId="1" fillId="2" borderId="3" xfId="0" applyFont="1" applyFill="1" applyBorder="1" applyAlignment="1">
      <alignment vertical="top" wrapText="1"/>
    </xf>
    <xf numFmtId="0" fontId="8" fillId="2" borderId="4" xfId="0" applyFont="1" applyFill="1" applyBorder="1" applyAlignment="1">
      <alignment vertical="top" wrapText="1"/>
    </xf>
    <xf numFmtId="0" fontId="1" fillId="3" borderId="3" xfId="0" applyFont="1" applyFill="1" applyBorder="1" applyAlignment="1" applyProtection="1">
      <alignment vertical="top" wrapText="1"/>
      <protection locked="0" hidden="1"/>
    </xf>
    <xf numFmtId="0" fontId="1" fillId="2" borderId="1" xfId="0" applyFont="1" applyFill="1" applyBorder="1" applyAlignment="1">
      <alignment vertical="top" wrapText="1"/>
    </xf>
    <xf numFmtId="0" fontId="1" fillId="3" borderId="1" xfId="0" applyFont="1" applyFill="1" applyBorder="1" applyAlignment="1" applyProtection="1">
      <alignment vertical="top" wrapText="1"/>
      <protection locked="0" hidden="1"/>
    </xf>
    <xf numFmtId="0" fontId="11" fillId="2" borderId="1" xfId="0" applyFont="1" applyFill="1" applyBorder="1" applyAlignment="1">
      <alignment vertical="top" wrapText="1"/>
    </xf>
    <xf numFmtId="0" fontId="1" fillId="2" borderId="5" xfId="0" applyFont="1" applyFill="1" applyBorder="1" applyAlignment="1">
      <alignment vertical="top" wrapText="1"/>
    </xf>
    <xf numFmtId="0" fontId="8" fillId="2" borderId="5" xfId="0" applyFont="1" applyFill="1" applyBorder="1" applyAlignment="1">
      <alignment vertical="top" wrapText="1"/>
    </xf>
    <xf numFmtId="0" fontId="1" fillId="3" borderId="5" xfId="0" applyFont="1" applyFill="1" applyBorder="1" applyAlignment="1" applyProtection="1">
      <alignment vertical="top" wrapText="1"/>
      <protection locked="0" hidden="1"/>
    </xf>
    <xf numFmtId="0" fontId="8" fillId="7" borderId="8" xfId="0" applyFont="1" applyFill="1" applyBorder="1" applyAlignment="1">
      <alignment vertical="top"/>
    </xf>
    <xf numFmtId="0" fontId="2" fillId="7" borderId="8" xfId="0" applyFont="1" applyFill="1" applyBorder="1" applyAlignment="1" applyProtection="1">
      <alignment vertical="top"/>
      <protection locked="0" hidden="1"/>
    </xf>
    <xf numFmtId="0" fontId="2" fillId="7" borderId="8" xfId="0" applyFont="1" applyFill="1" applyBorder="1" applyAlignment="1" applyProtection="1">
      <alignment vertical="top"/>
      <protection hidden="1"/>
    </xf>
    <xf numFmtId="0" fontId="2" fillId="7" borderId="2" xfId="0" applyFont="1" applyFill="1" applyBorder="1" applyAlignment="1" applyProtection="1">
      <alignment vertical="top"/>
      <protection hidden="1"/>
    </xf>
    <xf numFmtId="0" fontId="12" fillId="5" borderId="1" xfId="1" applyFont="1" applyFill="1" applyBorder="1" applyAlignment="1">
      <alignment vertical="top" wrapText="1"/>
    </xf>
    <xf numFmtId="0" fontId="1" fillId="5" borderId="2" xfId="0" applyFont="1" applyFill="1" applyBorder="1" applyAlignment="1">
      <alignment vertical="top" wrapText="1"/>
    </xf>
    <xf numFmtId="0" fontId="1" fillId="0" borderId="1" xfId="0" applyFont="1" applyFill="1" applyBorder="1" applyAlignment="1" applyProtection="1">
      <alignment vertical="top" wrapText="1"/>
      <protection hidden="1"/>
    </xf>
    <xf numFmtId="0" fontId="1" fillId="0" borderId="1" xfId="0" applyFont="1" applyBorder="1" applyAlignment="1" applyProtection="1">
      <alignment vertical="top" wrapText="1"/>
      <protection locked="0"/>
    </xf>
    <xf numFmtId="0" fontId="8" fillId="5" borderId="1" xfId="0" applyFont="1" applyFill="1" applyBorder="1" applyAlignment="1">
      <alignment vertical="top" wrapText="1"/>
    </xf>
    <xf numFmtId="0" fontId="12" fillId="2" borderId="1" xfId="1" applyFont="1" applyFill="1" applyBorder="1" applyAlignment="1">
      <alignment vertical="top" wrapText="1"/>
    </xf>
    <xf numFmtId="0" fontId="1" fillId="2" borderId="2" xfId="0" applyFont="1" applyFill="1" applyBorder="1" applyAlignment="1">
      <alignment vertical="top" wrapText="1"/>
    </xf>
    <xf numFmtId="0" fontId="1" fillId="5" borderId="0" xfId="0" applyFont="1" applyFill="1" applyAlignment="1">
      <alignment vertical="top" wrapText="1"/>
    </xf>
    <xf numFmtId="0" fontId="12" fillId="6" borderId="1" xfId="1" applyFont="1" applyFill="1" applyBorder="1" applyAlignment="1">
      <alignment vertical="top" wrapText="1"/>
    </xf>
    <xf numFmtId="0" fontId="1" fillId="6" borderId="2" xfId="0" applyFont="1" applyFill="1" applyBorder="1" applyAlignment="1">
      <alignment vertical="top" wrapText="1"/>
    </xf>
    <xf numFmtId="0" fontId="8" fillId="6" borderId="1" xfId="0" applyFont="1" applyFill="1" applyBorder="1" applyAlignment="1">
      <alignment vertical="top" wrapText="1"/>
    </xf>
    <xf numFmtId="0" fontId="1" fillId="0" borderId="0" xfId="0" applyFont="1" applyBorder="1" applyAlignment="1">
      <alignment vertical="top" wrapText="1"/>
    </xf>
    <xf numFmtId="0" fontId="1" fillId="0" borderId="0" xfId="0" applyFont="1" applyAlignment="1" applyProtection="1">
      <alignment vertical="top" wrapText="1"/>
      <protection hidden="1"/>
    </xf>
    <xf numFmtId="0" fontId="8" fillId="0" borderId="0" xfId="0" applyFont="1" applyBorder="1" applyAlignment="1">
      <alignment vertical="top" wrapText="1"/>
    </xf>
    <xf numFmtId="0" fontId="3" fillId="7" borderId="0" xfId="0" applyFont="1" applyFill="1" applyAlignment="1">
      <alignment horizontal="left" vertical="top" wrapText="1"/>
    </xf>
  </cellXfs>
  <cellStyles count="2">
    <cellStyle name="Hyperlink" xfId="1" builtinId="8"/>
    <cellStyle name="Normal" xfId="0" builtinId="0"/>
  </cellStyles>
  <dxfs count="7">
    <dxf>
      <font>
        <b/>
        <i val="0"/>
        <color rgb="FFFF0000"/>
      </font>
    </dxf>
    <dxf>
      <font>
        <b/>
        <i val="0"/>
        <color theme="9" tint="-0.24994659260841701"/>
      </font>
      <fill>
        <patternFill patternType="none">
          <bgColor auto="1"/>
        </patternFill>
      </fill>
    </dxf>
    <dxf>
      <font>
        <b/>
        <i val="0"/>
        <color rgb="FFFF0000"/>
      </font>
    </dxf>
    <dxf>
      <fill>
        <patternFill>
          <bgColor theme="7" tint="0.59996337778862885"/>
        </patternFill>
      </fill>
    </dxf>
    <dxf>
      <font>
        <color auto="1"/>
      </font>
      <fill>
        <patternFill>
          <bgColor rgb="FFE773C9"/>
        </patternFill>
      </fill>
    </dxf>
    <dxf>
      <font>
        <color auto="1"/>
      </font>
      <fill>
        <patternFill patternType="solid">
          <fgColor rgb="FFE773C9"/>
          <bgColor rgb="FFE773C9"/>
        </patternFill>
      </fill>
    </dxf>
    <dxf>
      <fill>
        <patternFill>
          <bgColor theme="7" tint="0.59996337778862885"/>
        </patternFill>
      </fill>
    </dxf>
  </dxfs>
  <tableStyles count="0" defaultTableStyle="TableStyleMedium2" defaultPivotStyle="PivotStyleLight16"/>
  <colors>
    <mruColors>
      <color rgb="FFE773C9"/>
      <color rgb="FFC4229A"/>
      <color rgb="FFE155BC"/>
      <color rgb="FFBF2296"/>
      <color rgb="FFDC38B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agefriendlyireland.ie/" TargetMode="External"/><Relationship Id="rId2" Type="http://schemas.openxmlformats.org/officeDocument/2006/relationships/hyperlink" Target="https://agefriendlyhomes.ie/wp-content/uploads/2021/06/AFI-10-Universal-Design-Features.pdf" TargetMode="External"/><Relationship Id="rId1" Type="http://schemas.openxmlformats.org/officeDocument/2006/relationships/hyperlink" Target="https://universaldesign.ie/built-environment/housing" TargetMode="External"/><Relationship Id="rId5" Type="http://schemas.openxmlformats.org/officeDocument/2006/relationships/hyperlink" Target="mailto:info@ceud.ie?subject=Support%20UD%20Homes%20Checklist%20Excel%20Worksheet%20" TargetMode="External"/><Relationship Id="rId4" Type="http://schemas.openxmlformats.org/officeDocument/2006/relationships/hyperlink" Target="http://www.universaldesign.ie" TargetMode="External"/></Relationships>
</file>

<file path=xl/drawings/drawing1.xml><?xml version="1.0" encoding="utf-8"?>
<xdr:wsDr xmlns:xdr="http://schemas.openxmlformats.org/drawingml/2006/spreadsheetDrawing" xmlns:a="http://schemas.openxmlformats.org/drawingml/2006/main">
  <xdr:twoCellAnchor>
    <xdr:from>
      <xdr:col>0</xdr:col>
      <xdr:colOff>1085849</xdr:colOff>
      <xdr:row>1</xdr:row>
      <xdr:rowOff>990600</xdr:rowOff>
    </xdr:from>
    <xdr:to>
      <xdr:col>0</xdr:col>
      <xdr:colOff>4981574</xdr:colOff>
      <xdr:row>1</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82150BC-CCCE-D7A3-69E2-E60C2EA35A16}"/>
            </a:ext>
          </a:extLst>
        </xdr:cNvPr>
        <xdr:cNvSpPr/>
      </xdr:nvSpPr>
      <xdr:spPr>
        <a:xfrm>
          <a:off x="1085849" y="1933575"/>
          <a:ext cx="3895725" cy="1238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0</xdr:col>
      <xdr:colOff>1019175</xdr:colOff>
      <xdr:row>1</xdr:row>
      <xdr:rowOff>1181100</xdr:rowOff>
    </xdr:from>
    <xdr:to>
      <xdr:col>0</xdr:col>
      <xdr:colOff>8058150</xdr:colOff>
      <xdr:row>1</xdr:row>
      <xdr:rowOff>1343025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C6AC0C1-B94F-ACA3-C132-2B13D3C15377}"/>
            </a:ext>
          </a:extLst>
        </xdr:cNvPr>
        <xdr:cNvSpPr/>
      </xdr:nvSpPr>
      <xdr:spPr>
        <a:xfrm>
          <a:off x="1019175" y="2124075"/>
          <a:ext cx="703897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0</xdr:col>
      <xdr:colOff>9086850</xdr:colOff>
      <xdr:row>1</xdr:row>
      <xdr:rowOff>1133475</xdr:rowOff>
    </xdr:from>
    <xdr:to>
      <xdr:col>0</xdr:col>
      <xdr:colOff>11039475</xdr:colOff>
      <xdr:row>1</xdr:row>
      <xdr:rowOff>1352550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5029FA32-02A4-ED90-C3A2-80A6590A48DC}"/>
            </a:ext>
          </a:extLst>
        </xdr:cNvPr>
        <xdr:cNvSpPr/>
      </xdr:nvSpPr>
      <xdr:spPr>
        <a:xfrm>
          <a:off x="9086850" y="2076450"/>
          <a:ext cx="1952625" cy="2190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0</xdr:col>
      <xdr:colOff>7762875</xdr:colOff>
      <xdr:row>1</xdr:row>
      <xdr:rowOff>1390650</xdr:rowOff>
    </xdr:from>
    <xdr:to>
      <xdr:col>0</xdr:col>
      <xdr:colOff>9601200</xdr:colOff>
      <xdr:row>1</xdr:row>
      <xdr:rowOff>1562100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3AAC9CA1-AA08-6123-EFDD-8C063DEF6D73}"/>
            </a:ext>
          </a:extLst>
        </xdr:cNvPr>
        <xdr:cNvSpPr/>
      </xdr:nvSpPr>
      <xdr:spPr>
        <a:xfrm>
          <a:off x="7762875" y="2333625"/>
          <a:ext cx="1838325" cy="171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0</xdr:col>
      <xdr:colOff>4962525</xdr:colOff>
      <xdr:row>4</xdr:row>
      <xdr:rowOff>28575</xdr:rowOff>
    </xdr:from>
    <xdr:to>
      <xdr:col>0</xdr:col>
      <xdr:colOff>6086475</xdr:colOff>
      <xdr:row>4</xdr:row>
      <xdr:rowOff>219075</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E34790A6-7318-96CC-4CFB-FD3169526CF7}"/>
            </a:ext>
          </a:extLst>
        </xdr:cNvPr>
        <xdr:cNvSpPr/>
      </xdr:nvSpPr>
      <xdr:spPr>
        <a:xfrm>
          <a:off x="4962525" y="8362950"/>
          <a:ext cx="112395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40DF95-E360-426D-BABE-F846B1F18D73}" name="Table1" displayName="Table1" ref="A1:F5" totalsRowShown="0">
  <autoFilter ref="A1:F5" xr:uid="{D740DF95-E360-426D-BABE-F846B1F18D73}"/>
  <tableColumns count="6">
    <tableColumn id="1" xr3:uid="{CDACF1E4-A684-4843-BE0B-BD0A38FFCAFA}" name="Home Type"/>
    <tableColumn id="2" xr3:uid="{C2F79C98-B9AF-437E-90EE-8C5852A55182}" name="Yes/NA"/>
    <tableColumn id="3" xr3:uid="{7D586F0E-411E-4C39-8D24-D46CD639E81A}" name="House or Apt"/>
    <tableColumn id="4" xr3:uid="{85E083DE-B441-43CF-8A90-1E73E44F8ED2}" name="Yes"/>
    <tableColumn id="5" xr3:uid="{AA84DBD3-6906-4505-9E75-7A68F1095DEC}" name="Yes/No"/>
    <tableColumn id="6" xr3:uid="{F02EBAFA-9B2C-45E8-8612-F7E5F82640A0}" name="Bedroom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universaldesign.ie/uploads/publications/Section-3-Spaces-for-Living_2024-09-24-123002_xwpl.pdf" TargetMode="External"/><Relationship Id="rId13" Type="http://schemas.openxmlformats.org/officeDocument/2006/relationships/hyperlink" Target="https://universaldesign.ie/uploads/publications/Section-3-Spaces-for-Living_2024-09-24-123002_xwpl.pdf" TargetMode="External"/><Relationship Id="rId3" Type="http://schemas.openxmlformats.org/officeDocument/2006/relationships/hyperlink" Target="https://universaldesign.ie/uploads/publications/Section-2-Entering-and-Moving-Around_2024-09-24-115441_ecio.pdf" TargetMode="External"/><Relationship Id="rId7" Type="http://schemas.openxmlformats.org/officeDocument/2006/relationships/hyperlink" Target="https://universaldesign.ie/uploads/publications/Section-3-Spaces-for-Living_2024-09-24-123002_xwpl.pdf" TargetMode="External"/><Relationship Id="rId12" Type="http://schemas.openxmlformats.org/officeDocument/2006/relationships/hyperlink" Target="https://universaldesign.ie/uploads/publications/Section-3-Spaces-for-Living_2024-09-24-123002_xwpl.pdf" TargetMode="External"/><Relationship Id="rId2" Type="http://schemas.openxmlformats.org/officeDocument/2006/relationships/hyperlink" Target="https://universaldesign.ie/uploads/publications/Section-2-Entering-and-Moving-Around_2024-09-24-115441_ecio.pdf" TargetMode="External"/><Relationship Id="rId16" Type="http://schemas.openxmlformats.org/officeDocument/2006/relationships/printerSettings" Target="../printerSettings/printerSettings2.bin"/><Relationship Id="rId1" Type="http://schemas.openxmlformats.org/officeDocument/2006/relationships/hyperlink" Target="https://universaldesign.ie/uploads/publications/Section-2-Entering-and-Moving-Around_2024-09-24-115441_ecio.pdf" TargetMode="External"/><Relationship Id="rId6" Type="http://schemas.openxmlformats.org/officeDocument/2006/relationships/hyperlink" Target="https://universaldesign.ie/uploads/publications/Section-3-Spaces-for-Living_2024-09-24-123002_xwpl.pdf" TargetMode="External"/><Relationship Id="rId11" Type="http://schemas.openxmlformats.org/officeDocument/2006/relationships/hyperlink" Target="https://universaldesign.ie/uploads/publications/Section-3-Spaces-for-Living_2024-09-24-123002_xwpl.pdf" TargetMode="External"/><Relationship Id="rId5" Type="http://schemas.openxmlformats.org/officeDocument/2006/relationships/hyperlink" Target="https://universaldesign.ie/uploads/publications/Section-2-Entering-and-Moving-Around_2024-09-24-115441_ecio.pdf" TargetMode="External"/><Relationship Id="rId15" Type="http://schemas.openxmlformats.org/officeDocument/2006/relationships/hyperlink" Target="https://universaldesign.ie/uploads/publications/Section-3-Spaces-for-Living_2024-09-24-123002_xwpl.pdf" TargetMode="External"/><Relationship Id="rId10" Type="http://schemas.openxmlformats.org/officeDocument/2006/relationships/hyperlink" Target="https://universaldesign.ie/uploads/publications/Section-3-Spaces-for-Living_2024-09-24-123002_xwpl.pdf" TargetMode="External"/><Relationship Id="rId4" Type="http://schemas.openxmlformats.org/officeDocument/2006/relationships/hyperlink" Target="https://universaldesign.ie/uploads/publications/Section-2-Entering-and-Moving-Around_2024-09-24-115441_ecio.pdf" TargetMode="External"/><Relationship Id="rId9" Type="http://schemas.openxmlformats.org/officeDocument/2006/relationships/hyperlink" Target="https://universaldesign.ie/uploads/publications/Section-3-Spaces-for-Living_2024-09-24-123002_xwpl.pdf" TargetMode="External"/><Relationship Id="rId14" Type="http://schemas.openxmlformats.org/officeDocument/2006/relationships/hyperlink" Target="https://universaldesign.ie/uploads/publications/Section-3-Spaces-for-Living_2024-09-24-123002_xwpl.pdf"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819FF-2F9D-4EF2-B5AD-F1973516D82B}">
  <dimension ref="A1:D1048564"/>
  <sheetViews>
    <sheetView tabSelected="1" zoomScaleNormal="100" workbookViewId="0"/>
  </sheetViews>
  <sheetFormatPr defaultColWidth="8.85546875" defaultRowHeight="18.75" x14ac:dyDescent="0.3"/>
  <cols>
    <col min="1" max="1" width="200.5703125" style="6" customWidth="1"/>
    <col min="2" max="2" width="59.140625" style="1" hidden="1" customWidth="1"/>
    <col min="3" max="3" width="31" style="1" hidden="1" customWidth="1"/>
    <col min="4" max="4" width="14.7109375" style="1" hidden="1" customWidth="1"/>
    <col min="5" max="16383" width="0" style="1" hidden="1" customWidth="1"/>
    <col min="16384" max="16384" width="0.140625" style="1" customWidth="1"/>
  </cols>
  <sheetData>
    <row r="1" spans="1:4" ht="32.25" customHeight="1" x14ac:dyDescent="0.3">
      <c r="A1" s="47" t="s">
        <v>93</v>
      </c>
      <c r="C1" s="2"/>
      <c r="D1" s="2"/>
    </row>
    <row r="2" spans="1:4" ht="135.75" customHeight="1" x14ac:dyDescent="0.3">
      <c r="A2" s="8" t="s">
        <v>101</v>
      </c>
      <c r="B2"/>
      <c r="C2"/>
      <c r="D2"/>
    </row>
    <row r="3" spans="1:4" ht="128.25" customHeight="1" x14ac:dyDescent="0.3">
      <c r="A3" s="8" t="s">
        <v>102</v>
      </c>
      <c r="B3"/>
      <c r="C3"/>
      <c r="D3"/>
    </row>
    <row r="4" spans="1:4" ht="330" customHeight="1" x14ac:dyDescent="0.3">
      <c r="A4" s="8" t="s">
        <v>103</v>
      </c>
      <c r="B4"/>
      <c r="C4"/>
      <c r="D4"/>
    </row>
    <row r="5" spans="1:4" ht="27.75" customHeight="1" x14ac:dyDescent="0.3">
      <c r="A5" s="7" t="s">
        <v>96</v>
      </c>
      <c r="B5"/>
      <c r="C5"/>
      <c r="D5"/>
    </row>
    <row r="6" spans="1:4" x14ac:dyDescent="0.3">
      <c r="A6" s="8"/>
      <c r="B6"/>
      <c r="C6"/>
      <c r="D6"/>
    </row>
    <row r="7" spans="1:4" x14ac:dyDescent="0.3">
      <c r="A7" s="8"/>
      <c r="B7"/>
      <c r="C7"/>
      <c r="D7"/>
    </row>
    <row r="8" spans="1:4" x14ac:dyDescent="0.3">
      <c r="A8" s="8"/>
      <c r="B8"/>
      <c r="C8"/>
      <c r="D8"/>
    </row>
    <row r="9" spans="1:4" x14ac:dyDescent="0.3">
      <c r="A9" s="9"/>
      <c r="B9"/>
      <c r="C9"/>
      <c r="D9"/>
    </row>
    <row r="10" spans="1:4" x14ac:dyDescent="0.3">
      <c r="A10" s="9"/>
      <c r="B10"/>
      <c r="C10"/>
      <c r="D10"/>
    </row>
    <row r="11" spans="1:4" x14ac:dyDescent="0.3">
      <c r="A11" s="9"/>
      <c r="B11"/>
      <c r="C11"/>
      <c r="D11"/>
    </row>
    <row r="12" spans="1:4" ht="45.6" customHeight="1" x14ac:dyDescent="0.3">
      <c r="A12" s="9"/>
      <c r="B12"/>
      <c r="C12"/>
      <c r="D12"/>
    </row>
    <row r="13" spans="1:4" x14ac:dyDescent="0.3">
      <c r="A13" s="9"/>
      <c r="B13"/>
      <c r="C13"/>
      <c r="D13"/>
    </row>
    <row r="14" spans="1:4" x14ac:dyDescent="0.3">
      <c r="A14" s="9"/>
      <c r="B14"/>
      <c r="C14"/>
      <c r="D14"/>
    </row>
    <row r="15" spans="1:4" x14ac:dyDescent="0.3">
      <c r="A15" s="9"/>
      <c r="B15"/>
      <c r="C15"/>
      <c r="D15"/>
    </row>
    <row r="16" spans="1:4" x14ac:dyDescent="0.3">
      <c r="A16" s="9"/>
      <c r="B16"/>
      <c r="C16"/>
      <c r="D16"/>
    </row>
    <row r="17" spans="1:4" x14ac:dyDescent="0.3">
      <c r="A17" s="9"/>
      <c r="B17"/>
      <c r="C17"/>
      <c r="D17"/>
    </row>
    <row r="18" spans="1:4" ht="45" customHeight="1" x14ac:dyDescent="0.3">
      <c r="A18" s="9"/>
      <c r="B18"/>
      <c r="C18"/>
      <c r="D18"/>
    </row>
    <row r="19" spans="1:4" x14ac:dyDescent="0.3">
      <c r="A19" s="9"/>
      <c r="B19"/>
      <c r="C19"/>
      <c r="D19"/>
    </row>
    <row r="20" spans="1:4" x14ac:dyDescent="0.3">
      <c r="A20" s="9"/>
      <c r="B20"/>
      <c r="C20"/>
      <c r="D20"/>
    </row>
    <row r="21" spans="1:4" x14ac:dyDescent="0.3">
      <c r="A21" s="9"/>
      <c r="B21"/>
      <c r="C21"/>
      <c r="D21"/>
    </row>
    <row r="22" spans="1:4" x14ac:dyDescent="0.3">
      <c r="A22" s="9"/>
      <c r="B22"/>
      <c r="C22"/>
      <c r="D22"/>
    </row>
    <row r="23" spans="1:4" x14ac:dyDescent="0.3">
      <c r="A23" s="9"/>
      <c r="B23"/>
      <c r="C23"/>
      <c r="D23"/>
    </row>
    <row r="24" spans="1:4" x14ac:dyDescent="0.3">
      <c r="A24" s="9"/>
      <c r="B24"/>
      <c r="C24"/>
      <c r="D24"/>
    </row>
    <row r="25" spans="1:4" x14ac:dyDescent="0.3">
      <c r="A25" s="9"/>
      <c r="B25"/>
      <c r="C25"/>
      <c r="D25"/>
    </row>
    <row r="26" spans="1:4" x14ac:dyDescent="0.3">
      <c r="A26" s="9"/>
      <c r="B26"/>
      <c r="C26"/>
      <c r="D26"/>
    </row>
    <row r="27" spans="1:4" x14ac:dyDescent="0.3">
      <c r="A27" s="9"/>
      <c r="B27"/>
      <c r="C27"/>
      <c r="D27"/>
    </row>
    <row r="28" spans="1:4" x14ac:dyDescent="0.3">
      <c r="A28" s="9"/>
      <c r="B28"/>
      <c r="C28"/>
      <c r="D28"/>
    </row>
    <row r="29" spans="1:4" x14ac:dyDescent="0.3">
      <c r="A29" s="9"/>
      <c r="B29"/>
      <c r="C29"/>
      <c r="D29"/>
    </row>
    <row r="30" spans="1:4" x14ac:dyDescent="0.3">
      <c r="A30" s="9"/>
      <c r="B30"/>
      <c r="C30"/>
      <c r="D30"/>
    </row>
    <row r="31" spans="1:4" x14ac:dyDescent="0.3">
      <c r="A31" s="9"/>
      <c r="B31"/>
      <c r="C31"/>
      <c r="D31"/>
    </row>
    <row r="32" spans="1:4" x14ac:dyDescent="0.3">
      <c r="A32" s="9"/>
      <c r="B32"/>
      <c r="C32"/>
      <c r="D32"/>
    </row>
    <row r="33" spans="1:4" x14ac:dyDescent="0.3">
      <c r="A33" s="9"/>
      <c r="B33"/>
      <c r="C33"/>
      <c r="D33"/>
    </row>
    <row r="34" spans="1:4" x14ac:dyDescent="0.3">
      <c r="A34" s="9"/>
      <c r="B34"/>
      <c r="C34"/>
      <c r="D34"/>
    </row>
    <row r="35" spans="1:4" x14ac:dyDescent="0.3">
      <c r="A35" s="9"/>
      <c r="B35"/>
      <c r="C35"/>
      <c r="D35"/>
    </row>
    <row r="36" spans="1:4" x14ac:dyDescent="0.3">
      <c r="A36" s="9"/>
      <c r="B36"/>
      <c r="C36"/>
      <c r="D36"/>
    </row>
    <row r="37" spans="1:4" x14ac:dyDescent="0.3">
      <c r="A37" s="9"/>
      <c r="B37"/>
      <c r="C37"/>
      <c r="D37"/>
    </row>
    <row r="38" spans="1:4" x14ac:dyDescent="0.3">
      <c r="A38" s="9"/>
      <c r="B38"/>
      <c r="C38"/>
      <c r="D38"/>
    </row>
    <row r="39" spans="1:4" x14ac:dyDescent="0.3">
      <c r="A39" s="9"/>
      <c r="B39"/>
      <c r="C39"/>
      <c r="D39"/>
    </row>
    <row r="40" spans="1:4" x14ac:dyDescent="0.3">
      <c r="A40" s="9"/>
      <c r="B40"/>
      <c r="C40"/>
      <c r="D40"/>
    </row>
    <row r="41" spans="1:4" x14ac:dyDescent="0.3">
      <c r="A41" s="9"/>
      <c r="B41"/>
      <c r="C41"/>
      <c r="D41"/>
    </row>
    <row r="42" spans="1:4" x14ac:dyDescent="0.3">
      <c r="A42" s="9"/>
      <c r="B42"/>
      <c r="C42"/>
      <c r="D42"/>
    </row>
    <row r="43" spans="1:4" x14ac:dyDescent="0.3">
      <c r="A43" s="9"/>
      <c r="B43"/>
      <c r="C43"/>
      <c r="D43"/>
    </row>
    <row r="44" spans="1:4" x14ac:dyDescent="0.3">
      <c r="A44" s="9"/>
      <c r="B44"/>
      <c r="C44"/>
      <c r="D44"/>
    </row>
    <row r="45" spans="1:4" x14ac:dyDescent="0.3">
      <c r="A45" s="9"/>
      <c r="B45"/>
      <c r="C45"/>
      <c r="D45"/>
    </row>
    <row r="46" spans="1:4" x14ac:dyDescent="0.3">
      <c r="A46" s="9"/>
      <c r="B46"/>
      <c r="C46"/>
      <c r="D46"/>
    </row>
    <row r="47" spans="1:4" x14ac:dyDescent="0.3">
      <c r="A47" s="9"/>
      <c r="B47"/>
      <c r="C47"/>
      <c r="D47"/>
    </row>
    <row r="48" spans="1:4" x14ac:dyDescent="0.3">
      <c r="A48" s="9"/>
      <c r="B48"/>
      <c r="C48"/>
      <c r="D48"/>
    </row>
    <row r="49" spans="1:4" x14ac:dyDescent="0.3">
      <c r="A49" s="9"/>
      <c r="B49"/>
      <c r="C49"/>
      <c r="D49"/>
    </row>
    <row r="50" spans="1:4" ht="32.450000000000003" customHeight="1" x14ac:dyDescent="0.3">
      <c r="A50" s="9"/>
      <c r="B50"/>
      <c r="C50"/>
      <c r="D50"/>
    </row>
    <row r="51" spans="1:4" x14ac:dyDescent="0.3">
      <c r="A51" s="9"/>
      <c r="B51"/>
      <c r="C51"/>
      <c r="D51"/>
    </row>
    <row r="52" spans="1:4" x14ac:dyDescent="0.3">
      <c r="A52" s="9"/>
      <c r="B52"/>
      <c r="C52"/>
      <c r="D52"/>
    </row>
    <row r="53" spans="1:4" x14ac:dyDescent="0.3">
      <c r="A53" s="9"/>
      <c r="B53"/>
      <c r="C53"/>
      <c r="D53"/>
    </row>
    <row r="54" spans="1:4" x14ac:dyDescent="0.3">
      <c r="A54" s="9"/>
      <c r="B54"/>
      <c r="C54"/>
      <c r="D54"/>
    </row>
    <row r="55" spans="1:4" ht="39.6" customHeight="1" x14ac:dyDescent="0.3">
      <c r="A55" s="9"/>
      <c r="B55"/>
      <c r="C55"/>
      <c r="D55"/>
    </row>
    <row r="56" spans="1:4" x14ac:dyDescent="0.3">
      <c r="A56" s="9"/>
      <c r="B56"/>
      <c r="C56"/>
      <c r="D56"/>
    </row>
    <row r="57" spans="1:4" x14ac:dyDescent="0.3">
      <c r="A57" s="9"/>
      <c r="B57"/>
      <c r="C57"/>
      <c r="D57"/>
    </row>
    <row r="58" spans="1:4" x14ac:dyDescent="0.3">
      <c r="A58" s="9"/>
      <c r="B58"/>
      <c r="C58"/>
      <c r="D58"/>
    </row>
    <row r="59" spans="1:4" x14ac:dyDescent="0.3">
      <c r="A59" s="9"/>
      <c r="B59"/>
      <c r="C59"/>
      <c r="D59"/>
    </row>
    <row r="60" spans="1:4" x14ac:dyDescent="0.3">
      <c r="A60" s="9"/>
      <c r="B60"/>
      <c r="C60"/>
      <c r="D60"/>
    </row>
    <row r="61" spans="1:4" x14ac:dyDescent="0.3">
      <c r="A61" s="9"/>
      <c r="B61"/>
      <c r="C61"/>
      <c r="D61"/>
    </row>
    <row r="62" spans="1:4" x14ac:dyDescent="0.3">
      <c r="A62" s="9"/>
      <c r="B62"/>
      <c r="C62"/>
      <c r="D62"/>
    </row>
    <row r="63" spans="1:4" x14ac:dyDescent="0.3">
      <c r="A63" s="9"/>
      <c r="B63"/>
      <c r="C63"/>
      <c r="D63"/>
    </row>
    <row r="64" spans="1:4" x14ac:dyDescent="0.3">
      <c r="A64" s="9"/>
      <c r="B64"/>
      <c r="C64"/>
      <c r="D64"/>
    </row>
    <row r="65" spans="1:4" x14ac:dyDescent="0.3">
      <c r="A65" s="9"/>
      <c r="B65"/>
      <c r="C65"/>
      <c r="D65"/>
    </row>
    <row r="66" spans="1:4" x14ac:dyDescent="0.3">
      <c r="A66" s="9"/>
      <c r="B66"/>
      <c r="C66"/>
      <c r="D66"/>
    </row>
    <row r="67" spans="1:4" x14ac:dyDescent="0.3">
      <c r="A67" s="9"/>
      <c r="B67"/>
      <c r="C67"/>
      <c r="D67"/>
    </row>
    <row r="68" spans="1:4" x14ac:dyDescent="0.3">
      <c r="A68" s="9"/>
      <c r="B68"/>
      <c r="C68"/>
      <c r="D68"/>
    </row>
    <row r="69" spans="1:4" x14ac:dyDescent="0.3">
      <c r="A69" s="9"/>
      <c r="B69"/>
      <c r="C69"/>
      <c r="D69"/>
    </row>
    <row r="70" spans="1:4" x14ac:dyDescent="0.3">
      <c r="A70" s="9"/>
      <c r="B70"/>
      <c r="C70"/>
      <c r="D70"/>
    </row>
    <row r="71" spans="1:4" x14ac:dyDescent="0.3">
      <c r="A71" s="9"/>
    </row>
    <row r="72" spans="1:4" x14ac:dyDescent="0.3">
      <c r="A72" s="9"/>
    </row>
    <row r="73" spans="1:4" x14ac:dyDescent="0.3">
      <c r="A73" s="9"/>
    </row>
    <row r="74" spans="1:4" x14ac:dyDescent="0.3">
      <c r="A74" s="9"/>
    </row>
    <row r="1048564" hidden="1" x14ac:dyDescent="0.3"/>
  </sheetData>
  <sheetProtection sheet="1" objects="1" scenarios="1" autoFilter="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E71"/>
  <sheetViews>
    <sheetView topLeftCell="A3" zoomScaleNormal="100" workbookViewId="0">
      <selection activeCell="E13" sqref="E13"/>
    </sheetView>
  </sheetViews>
  <sheetFormatPr defaultColWidth="7.42578125" defaultRowHeight="15" x14ac:dyDescent="0.25"/>
  <cols>
    <col min="1" max="1" width="41.28515625" style="46" customWidth="1"/>
    <col min="2" max="2" width="43.85546875" style="15" customWidth="1"/>
    <col min="3" max="3" width="37.7109375" style="45" customWidth="1"/>
    <col min="4" max="4" width="19" style="45" customWidth="1"/>
    <col min="5" max="5" width="123.85546875" style="15" customWidth="1"/>
    <col min="6" max="16384" width="7.42578125" style="15"/>
  </cols>
  <sheetData>
    <row r="1" spans="1:5" ht="42.75" customHeight="1" x14ac:dyDescent="0.25">
      <c r="A1" s="10" t="s">
        <v>91</v>
      </c>
      <c r="B1" s="12"/>
      <c r="C1" s="13"/>
      <c r="D1" s="14"/>
      <c r="E1" s="14"/>
    </row>
    <row r="2" spans="1:5" ht="42.75" customHeight="1" x14ac:dyDescent="0.25">
      <c r="A2" s="16"/>
      <c r="B2" s="17" t="s">
        <v>98</v>
      </c>
      <c r="C2" s="18"/>
      <c r="D2" s="19"/>
      <c r="E2" s="19"/>
    </row>
    <row r="3" spans="1:5" ht="45.75" customHeight="1" x14ac:dyDescent="0.25">
      <c r="A3" s="20"/>
      <c r="B3" s="21" t="s">
        <v>94</v>
      </c>
      <c r="C3" s="22"/>
      <c r="D3" s="19"/>
      <c r="E3" s="19"/>
    </row>
    <row r="4" spans="1:5" ht="44.25" customHeight="1" x14ac:dyDescent="0.25">
      <c r="A4" s="20"/>
      <c r="B4" s="21" t="s">
        <v>95</v>
      </c>
      <c r="C4" s="22"/>
      <c r="D4" s="19"/>
      <c r="E4" s="19"/>
    </row>
    <row r="5" spans="1:5" ht="43.9" customHeight="1" x14ac:dyDescent="0.25">
      <c r="A5" s="23"/>
      <c r="B5" s="17" t="s">
        <v>89</v>
      </c>
      <c r="C5" s="24"/>
      <c r="D5" s="19"/>
      <c r="E5" s="19"/>
    </row>
    <row r="6" spans="1:5" ht="43.9" customHeight="1" x14ac:dyDescent="0.25">
      <c r="A6" s="23"/>
      <c r="B6" s="17" t="s">
        <v>60</v>
      </c>
      <c r="C6" s="24"/>
      <c r="D6" s="19"/>
      <c r="E6" s="19"/>
    </row>
    <row r="7" spans="1:5" ht="62.25" customHeight="1" x14ac:dyDescent="0.25">
      <c r="A7" s="17"/>
      <c r="B7" s="25" t="s">
        <v>80</v>
      </c>
      <c r="C7" s="24"/>
      <c r="D7" s="19"/>
      <c r="E7" s="19"/>
    </row>
    <row r="8" spans="1:5" ht="43.9" customHeight="1" x14ac:dyDescent="0.25">
      <c r="A8" s="23"/>
      <c r="B8" s="17" t="s">
        <v>87</v>
      </c>
      <c r="C8" s="24"/>
      <c r="D8" s="19"/>
      <c r="E8" s="19"/>
    </row>
    <row r="9" spans="1:5" ht="43.9" customHeight="1" x14ac:dyDescent="0.25">
      <c r="A9" s="23"/>
      <c r="B9" s="17" t="s">
        <v>79</v>
      </c>
      <c r="C9" s="24"/>
      <c r="D9" s="19"/>
      <c r="E9" s="19"/>
    </row>
    <row r="10" spans="1:5" ht="43.9" customHeight="1" x14ac:dyDescent="0.25">
      <c r="A10" s="26"/>
      <c r="B10" s="27" t="s">
        <v>88</v>
      </c>
      <c r="C10" s="28"/>
      <c r="D10" s="19"/>
      <c r="E10" s="19"/>
    </row>
    <row r="11" spans="1:5" ht="43.9" customHeight="1" x14ac:dyDescent="0.25">
      <c r="A11" s="11" t="s">
        <v>92</v>
      </c>
      <c r="B11" s="29"/>
      <c r="C11" s="30"/>
      <c r="D11" s="31"/>
      <c r="E11" s="32"/>
    </row>
    <row r="12" spans="1:5" ht="67.900000000000006" customHeight="1" x14ac:dyDescent="0.25">
      <c r="A12" s="4" t="s">
        <v>100</v>
      </c>
      <c r="B12" s="5" t="s">
        <v>0</v>
      </c>
      <c r="C12" s="3" t="s">
        <v>59</v>
      </c>
      <c r="D12" s="3" t="s">
        <v>3</v>
      </c>
      <c r="E12" s="3" t="s">
        <v>97</v>
      </c>
    </row>
    <row r="13" spans="1:5" ht="94.15" customHeight="1" x14ac:dyDescent="0.25">
      <c r="A13" s="33" t="s">
        <v>62</v>
      </c>
      <c r="B13" s="34" t="s">
        <v>4</v>
      </c>
      <c r="C13" s="35" t="str" cm="1">
        <f t="array" ref="C13">_xlfn.IFS(C7="UD Home","Yes",C7="UD Home+","Yes",TRUE,"")</f>
        <v/>
      </c>
      <c r="D13" s="24"/>
      <c r="E13" s="36"/>
    </row>
    <row r="14" spans="1:5" ht="137.25" customHeight="1" x14ac:dyDescent="0.25">
      <c r="A14" s="37"/>
      <c r="B14" s="34" t="s">
        <v>5</v>
      </c>
      <c r="C14" s="35" t="str" cm="1">
        <f t="array" ref="C14">_xlfn.IFS(C7="UD Home","800mm",C7="UD Home+","850mm",TRUE,"")</f>
        <v/>
      </c>
      <c r="D14" s="24"/>
      <c r="E14" s="36"/>
    </row>
    <row r="15" spans="1:5" ht="108" customHeight="1" x14ac:dyDescent="0.25">
      <c r="A15" s="37"/>
      <c r="B15" s="34" t="s">
        <v>6</v>
      </c>
      <c r="C15" s="35" t="str" cm="1">
        <f t="array" ref="C15">_xlfn.IFS(C7="UD Home","1500mm x 1500mm",C7="UD Home+","1800mm x 1800mm",TRUE,"")</f>
        <v/>
      </c>
      <c r="D15" s="24"/>
      <c r="E15" s="36"/>
    </row>
    <row r="16" spans="1:5" ht="102.6" customHeight="1" x14ac:dyDescent="0.25">
      <c r="A16" s="37"/>
      <c r="B16" s="34" t="s">
        <v>7</v>
      </c>
      <c r="C16" s="35" t="str" cm="1">
        <f t="array" ref="C16">_xlfn.IFS(C7="UD Home","Yes",C7="UD Home+","Yes, enclosed storage space",TRUE,"")</f>
        <v/>
      </c>
      <c r="D16" s="24"/>
      <c r="E16" s="36"/>
    </row>
    <row r="17" spans="1:5" ht="99" customHeight="1" x14ac:dyDescent="0.25">
      <c r="A17" s="38" t="s">
        <v>76</v>
      </c>
      <c r="B17" s="39" t="s">
        <v>8</v>
      </c>
      <c r="C17" s="35" t="str" cm="1">
        <f t="array" ref="C17">_xlfn.IFS(C7="UD Home","1050mm",C7="UD Home+","1200mm",TRUE,"")</f>
        <v/>
      </c>
      <c r="D17" s="24"/>
      <c r="E17" s="36"/>
    </row>
    <row r="18" spans="1:5" ht="105.6" customHeight="1" x14ac:dyDescent="0.25">
      <c r="A18" s="33" t="s">
        <v>75</v>
      </c>
      <c r="B18" s="34" t="s">
        <v>9</v>
      </c>
      <c r="C18" s="35" t="str" cm="1">
        <f t="array" ref="C18">_xlfn.IFS(C7="UD Home","800mm",C7="UD Home+","850mm",TRUE,"")</f>
        <v/>
      </c>
      <c r="D18" s="24"/>
      <c r="E18" s="36"/>
    </row>
    <row r="19" spans="1:5" ht="99.6" customHeight="1" x14ac:dyDescent="0.25">
      <c r="A19" s="37"/>
      <c r="B19" s="40" t="s">
        <v>77</v>
      </c>
      <c r="C19" s="35" t="str" cm="1">
        <f t="array" ref="C19">_xlfn.IFS(C7="UD Home","850mm",C7="UD Home+","850mm",TRUE,"")</f>
        <v/>
      </c>
      <c r="D19" s="24"/>
      <c r="E19" s="36"/>
    </row>
    <row r="20" spans="1:5" ht="98.45" customHeight="1" x14ac:dyDescent="0.25">
      <c r="A20" s="37"/>
      <c r="B20" s="34" t="s">
        <v>99</v>
      </c>
      <c r="C20" s="35" t="str" cm="1">
        <f t="array" ref="C20">_xlfn.IFS(C7="UD Home","300mm",C7="UD Home+","300mm",TRUE,"")</f>
        <v/>
      </c>
      <c r="D20" s="24"/>
      <c r="E20" s="36"/>
    </row>
    <row r="21" spans="1:5" ht="137.25" customHeight="1" x14ac:dyDescent="0.25">
      <c r="A21" s="38" t="s">
        <v>63</v>
      </c>
      <c r="B21" s="39" t="s">
        <v>10</v>
      </c>
      <c r="C21" s="35" t="str" cm="1">
        <f t="array" ref="C21">_xlfn.IFS(C7="UD Home","Yes",C7="UD Home+","Yes",TRUE,"")</f>
        <v/>
      </c>
      <c r="D21" s="24" t="str">
        <f>IF($C$9="Yes","N/A","")</f>
        <v/>
      </c>
      <c r="E21" s="36"/>
    </row>
    <row r="22" spans="1:5" ht="98.25" customHeight="1" x14ac:dyDescent="0.25">
      <c r="A22" s="17"/>
      <c r="B22" s="39" t="s">
        <v>11</v>
      </c>
      <c r="C22" s="35" t="str" cm="1">
        <f t="array" ref="C22">_xlfn.IFS(C7="UD Home","900mm, with handrail on one side",C7="UD Home+","900mm, with handrail on both sides",TRUE,"")</f>
        <v/>
      </c>
      <c r="D22" s="24" t="str">
        <f>IF($C$9="Yes","N/A","")</f>
        <v/>
      </c>
      <c r="E22" s="36"/>
    </row>
    <row r="23" spans="1:5" ht="117.75" customHeight="1" x14ac:dyDescent="0.25">
      <c r="A23" s="17"/>
      <c r="B23" s="39" t="s">
        <v>12</v>
      </c>
      <c r="C23" s="35" t="str" cm="1">
        <f t="array" ref="C23">_xlfn.IFS(C7="UD Home","Rise max 175mm*, going mins 280mm",C7="UD Home+","Rise max. 175mm*, going min. 300mm",TRUE,"")</f>
        <v/>
      </c>
      <c r="D23" s="24" t="str">
        <f t="shared" ref="D23:D25" si="0">IF($C$9="Yes","N/A","")</f>
        <v/>
      </c>
      <c r="E23" s="36"/>
    </row>
    <row r="24" spans="1:5" ht="117" customHeight="1" x14ac:dyDescent="0.25">
      <c r="A24" s="17"/>
      <c r="B24" s="39" t="s">
        <v>13</v>
      </c>
      <c r="C24" s="35" t="str" cm="1">
        <f t="array" ref="C24">_xlfn.IFS(C7="UD Home","N/A",C7="UD Home+","1200mm x 1200mm",TRUE,"")</f>
        <v/>
      </c>
      <c r="D24" s="24" t="str">
        <f>IF(OR($C$9="Yes",C7="UD Home"),"N/A","")</f>
        <v/>
      </c>
      <c r="E24" s="36"/>
    </row>
    <row r="25" spans="1:5" ht="111.6" customHeight="1" x14ac:dyDescent="0.25">
      <c r="A25" s="33" t="s">
        <v>64</v>
      </c>
      <c r="B25" s="34" t="s">
        <v>14</v>
      </c>
      <c r="C25" s="35" t="str" cm="1">
        <f t="array" ref="C25">_xlfn.IFS(C7="UD Home","Future lift space can be accessed from habitable rooms or circulation space",C7="UD Home+","Lift space is accessed from circulation space (provide store on both floors of the right size for future conversion to a through floor lift)",TRUE,"")</f>
        <v/>
      </c>
      <c r="D25" s="24" t="str">
        <f t="shared" si="0"/>
        <v/>
      </c>
      <c r="E25" s="36"/>
    </row>
    <row r="26" spans="1:5" ht="104.45" customHeight="1" x14ac:dyDescent="0.25">
      <c r="A26" s="37"/>
      <c r="B26" s="34" t="s">
        <v>15</v>
      </c>
      <c r="C26" s="35" t="str" cm="1">
        <f t="array" ref="C26">_xlfn.IFS(C7="UD Home","1500mm x 1500mm turning circle diameter or 1400mm x 1700mm ellipse",C7="UD Home+","1500mm x 1500mm turning circle diameter or 1400mm x 1700mm ellipse",TRUE,"")</f>
        <v/>
      </c>
      <c r="D26" s="24" t="str">
        <f>IF($C$9="Yes","N/A","")</f>
        <v/>
      </c>
      <c r="E26" s="36"/>
    </row>
    <row r="27" spans="1:5" ht="103.9" customHeight="1" x14ac:dyDescent="0.25">
      <c r="A27" s="38" t="s">
        <v>65</v>
      </c>
      <c r="B27" s="39" t="s">
        <v>16</v>
      </c>
      <c r="C27" s="35" t="str" cm="1">
        <f t="array" ref="C27">_xlfn.IFS(C7="UD Home","Yes",C7="UD Home+","Yes",TRUE,"")</f>
        <v/>
      </c>
      <c r="D27" s="24"/>
      <c r="E27" s="36"/>
    </row>
    <row r="28" spans="1:5" ht="113.45" customHeight="1" x14ac:dyDescent="0.25">
      <c r="A28" s="17"/>
      <c r="B28" s="39" t="s">
        <v>17</v>
      </c>
      <c r="C28" s="35" t="str" cm="1">
        <f t="array" ref="C28">_xlfn.IFS(C7="UD Home","Yes",C7="UD Home+","Bedroom at entry level",TRUE,"")</f>
        <v/>
      </c>
      <c r="D28" s="24" t="str" cm="1">
        <f t="array" ref="D28">_xlfn.IFS(C9="Yes","N/A",C7="UD Home+","Yes",TRUE,"")</f>
        <v/>
      </c>
      <c r="E28" s="36"/>
    </row>
    <row r="29" spans="1:5" ht="117.75" customHeight="1" x14ac:dyDescent="0.25">
      <c r="A29" s="17"/>
      <c r="B29" s="39" t="s">
        <v>18</v>
      </c>
      <c r="C29" s="35" t="str" cm="1">
        <f t="array" ref="C29">_xlfn.IFS(C7="UD Home","1500mm",C7="UD Home+","1800mm",TRUE,"")</f>
        <v/>
      </c>
      <c r="D29" s="24"/>
      <c r="E29" s="36"/>
    </row>
    <row r="30" spans="1:5" ht="116.45" customHeight="1" x14ac:dyDescent="0.25">
      <c r="A30" s="17"/>
      <c r="B30" s="39" t="s">
        <v>19</v>
      </c>
      <c r="C30" s="35" t="str" cm="1">
        <f t="array" ref="C30">_xlfn.IFS(C7="UD Home","750mm",C7="UD Home+","800mm",TRUE,"")</f>
        <v/>
      </c>
      <c r="D30" s="24"/>
      <c r="E30" s="36"/>
    </row>
    <row r="31" spans="1:5" ht="98.45" customHeight="1" x14ac:dyDescent="0.25">
      <c r="A31" s="33" t="s">
        <v>66</v>
      </c>
      <c r="B31" s="34" t="s">
        <v>20</v>
      </c>
      <c r="C31" s="35" t="str" cm="1">
        <f t="array" ref="C31">_xlfn.IFS(C7="UD Home","1200mm on 2 consecutive sides of table, continuous",C7="UD Home+","1200mm on all sides of table, continuous",TRUE,"")</f>
        <v/>
      </c>
      <c r="D31" s="24"/>
      <c r="E31" s="36"/>
    </row>
    <row r="32" spans="1:5" ht="98.25" customHeight="1" x14ac:dyDescent="0.25">
      <c r="A32" s="38" t="s">
        <v>67</v>
      </c>
      <c r="B32" s="39" t="s">
        <v>21</v>
      </c>
      <c r="C32" s="35" t="str" cm="1">
        <f t="array" ref="C32">_xlfn.IFS(C7="UD Home","1200mm",C7="UD Home+","1500mm",TRUE,"")</f>
        <v/>
      </c>
      <c r="D32" s="24"/>
      <c r="E32" s="36"/>
    </row>
    <row r="33" spans="1:5" ht="117.75" customHeight="1" x14ac:dyDescent="0.25">
      <c r="A33" s="17"/>
      <c r="B33" s="39" t="s">
        <v>18</v>
      </c>
      <c r="C33" s="35" t="str" cm="1">
        <f t="array" ref="C33">_xlfn.IFS(C7="UD Home","1500mm",C7="UD Home+","1800mm",TRUE,"")</f>
        <v/>
      </c>
      <c r="D33" s="24"/>
      <c r="E33" s="36"/>
    </row>
    <row r="34" spans="1:5" ht="118.9" customHeight="1" x14ac:dyDescent="0.25">
      <c r="A34" s="17"/>
      <c r="B34" s="39" t="s">
        <v>22</v>
      </c>
      <c r="C34" s="35" t="str" cm="1">
        <f t="array" ref="C34">_xlfn.IFS(C7="UD Home","Yes",C7="UD Home+","Yes",TRUE,"")</f>
        <v/>
      </c>
      <c r="D34" s="24"/>
      <c r="E34" s="36"/>
    </row>
    <row r="35" spans="1:5" ht="117.6" customHeight="1" x14ac:dyDescent="0.25">
      <c r="A35" s="17"/>
      <c r="B35" s="39" t="s">
        <v>23</v>
      </c>
      <c r="C35" s="35" t="str" cm="1">
        <f t="array" ref="C35">_xlfn.IFS(C7="UD Home","Yes",C7="UD Home+","Yes",TRUE,"")</f>
        <v/>
      </c>
      <c r="D35" s="24"/>
      <c r="E35" s="36"/>
    </row>
    <row r="36" spans="1:5" ht="137.25" customHeight="1" x14ac:dyDescent="0.25">
      <c r="A36" s="33" t="s">
        <v>68</v>
      </c>
      <c r="B36" s="34" t="s">
        <v>24</v>
      </c>
      <c r="C36" s="35" t="str" cm="1">
        <f t="array" ref="C36">_xlfn.IFS(C7="UD Home","13sqm",C7="UD Home+","13sqm",TRUE,"")</f>
        <v/>
      </c>
      <c r="D36" s="24"/>
      <c r="E36" s="36"/>
    </row>
    <row r="37" spans="1:5" ht="98.25" customHeight="1" x14ac:dyDescent="0.25">
      <c r="A37" s="37"/>
      <c r="B37" s="34" t="s">
        <v>25</v>
      </c>
      <c r="C37" s="35" t="str" cm="1">
        <f t="array" ref="C37">_xlfn.IFS(C7="UD Home","8sqm",C7="UD Home+","8sqm",TRUE,"")</f>
        <v/>
      </c>
      <c r="D37" s="24"/>
      <c r="E37" s="36"/>
    </row>
    <row r="38" spans="1:5" ht="115.9" customHeight="1" x14ac:dyDescent="0.25">
      <c r="A38" s="37"/>
      <c r="B38" s="34" t="s">
        <v>26</v>
      </c>
      <c r="C38" s="35" t="str" cm="1">
        <f t="array" ref="C38">_xlfn.IFS(C7="UD Home","800mm",C7="UD Home+","800mm",TRUE,"")</f>
        <v/>
      </c>
      <c r="D38" s="24"/>
      <c r="E38" s="36"/>
    </row>
    <row r="39" spans="1:5" ht="105" customHeight="1" x14ac:dyDescent="0.25">
      <c r="A39" s="37"/>
      <c r="B39" s="34" t="s">
        <v>27</v>
      </c>
      <c r="C39" s="35" t="str" cm="1">
        <f t="array" ref="C39">_xlfn.IFS(C7="UD Home","1500mm",C7="UD Home+","1800mm",TRUE,"")</f>
        <v/>
      </c>
      <c r="D39" s="24"/>
      <c r="E39" s="36"/>
    </row>
    <row r="40" spans="1:5" ht="96" customHeight="1" x14ac:dyDescent="0.25">
      <c r="A40" s="37"/>
      <c r="B40" s="34" t="s">
        <v>28</v>
      </c>
      <c r="C40" s="35" t="str" cm="1">
        <f t="array" ref="C40">_xlfn.IFS(C7="UD Home","800mm",C7="UD Home+","1200mm",TRUE,"")</f>
        <v/>
      </c>
      <c r="D40" s="24"/>
      <c r="E40" s="36"/>
    </row>
    <row r="41" spans="1:5" ht="117.75" customHeight="1" x14ac:dyDescent="0.25">
      <c r="A41" s="37"/>
      <c r="B41" s="34" t="s">
        <v>29</v>
      </c>
      <c r="C41" s="35" t="str" cm="1">
        <f t="array" ref="C41">_xlfn.IFS(C7="UD Home","N/A",C7="UD Home+","Yes",TRUE,"")</f>
        <v/>
      </c>
      <c r="D41" s="24" t="str">
        <f>IF(C7="UD Home","N/A","")</f>
        <v/>
      </c>
      <c r="E41" s="36"/>
    </row>
    <row r="42" spans="1:5" ht="114.6" customHeight="1" x14ac:dyDescent="0.25">
      <c r="A42" s="38" t="s">
        <v>69</v>
      </c>
      <c r="B42" s="39" t="s">
        <v>30</v>
      </c>
      <c r="C42" s="35" t="str" cm="1">
        <f t="array" ref="C42">_xlfn.IFS(C7="UD Home","Yes",C7="UD Home+","Yes",TRUE,"")</f>
        <v/>
      </c>
      <c r="D42" s="24"/>
      <c r="E42" s="36"/>
    </row>
    <row r="43" spans="1:5" ht="109.9" customHeight="1" x14ac:dyDescent="0.25">
      <c r="A43" s="17"/>
      <c r="B43" s="39" t="s">
        <v>31</v>
      </c>
      <c r="C43" s="35" t="str" cm="1">
        <f t="array" ref="C43">_xlfn.IFS(C7="UD Home","Yes",C7="UD Home+","N/A",TRUE,"")</f>
        <v/>
      </c>
      <c r="D43" s="24"/>
      <c r="E43" s="36"/>
    </row>
    <row r="44" spans="1:5" ht="98.25" customHeight="1" x14ac:dyDescent="0.25">
      <c r="A44" s="17"/>
      <c r="B44" s="39" t="s">
        <v>32</v>
      </c>
      <c r="C44" s="35" t="str" cm="1">
        <f t="array" ref="C44">_xlfn.IFS(C7="UD Home","2100mm x 2400mm",C7="UD Home+","2500mm x 2650mm",TRUE,"")</f>
        <v/>
      </c>
      <c r="D44" s="24"/>
      <c r="E44" s="36"/>
    </row>
    <row r="45" spans="1:5" ht="102" customHeight="1" x14ac:dyDescent="0.25">
      <c r="A45" s="17"/>
      <c r="B45" s="39" t="s">
        <v>33</v>
      </c>
      <c r="C45" s="35" t="str" cm="1">
        <f t="array" ref="C45">_xlfn.IFS(C7="UD Home","1500mm",C7="UD Home+","1800mm",TRUE,"")</f>
        <v/>
      </c>
      <c r="D45" s="24"/>
      <c r="E45" s="36"/>
    </row>
    <row r="46" spans="1:5" ht="108.6" customHeight="1" x14ac:dyDescent="0.25">
      <c r="A46" s="17"/>
      <c r="B46" s="39" t="s">
        <v>34</v>
      </c>
      <c r="C46" s="35" t="str" cm="1">
        <f t="array" ref="C46">_xlfn.IFS(C7="UD Home","Yes",C7="UD Home+","Yes",TRUE,"")</f>
        <v/>
      </c>
      <c r="D46" s="24"/>
      <c r="E46" s="36"/>
    </row>
    <row r="47" spans="1:5" ht="101.45" customHeight="1" x14ac:dyDescent="0.25">
      <c r="A47" s="17"/>
      <c r="B47" s="39" t="s">
        <v>35</v>
      </c>
      <c r="C47" s="35" t="str" cm="1">
        <f t="array" ref="C47">_xlfn.IFS(C7="UD Home","1100mm x 700mm",C7="UD Home+","110mm x 700mm",TRUE,"")</f>
        <v/>
      </c>
      <c r="D47" s="24"/>
      <c r="E47" s="36"/>
    </row>
    <row r="48" spans="1:5" ht="112.15" customHeight="1" x14ac:dyDescent="0.25">
      <c r="A48" s="17"/>
      <c r="B48" s="39" t="s">
        <v>36</v>
      </c>
      <c r="C48" s="35" t="str" cm="1">
        <f t="array" ref="C48">_xlfn.IFS(C7="UD Home","400mm",C7="UD Home+","400mm",TRUE,"")</f>
        <v/>
      </c>
      <c r="D48" s="24"/>
      <c r="E48" s="36"/>
    </row>
    <row r="49" spans="1:5" ht="100.9" customHeight="1" x14ac:dyDescent="0.25">
      <c r="A49" s="17"/>
      <c r="B49" s="39" t="s">
        <v>37</v>
      </c>
      <c r="C49" s="35" t="str" cm="1">
        <f t="array" ref="C49">_xlfn.IFS(C7="UD Home","N/A",C7="UD Home+","1100mm x 1100mm",TRUE,"")</f>
        <v/>
      </c>
      <c r="D49" s="24" t="str">
        <f>IF(C7="UD Home","N/A","")</f>
        <v/>
      </c>
      <c r="E49" s="36"/>
    </row>
    <row r="50" spans="1:5" ht="98.25" customHeight="1" x14ac:dyDescent="0.25">
      <c r="A50" s="17"/>
      <c r="B50" s="39" t="s">
        <v>38</v>
      </c>
      <c r="C50" s="35" t="str" cm="1">
        <f t="array" ref="C50">_xlfn.IFS(C7="UD Home","1100mm x 700mm",C7="UD Home+","1100mm x 700mm",TRUE,"")</f>
        <v/>
      </c>
      <c r="D50" s="24"/>
      <c r="E50" s="36"/>
    </row>
    <row r="51" spans="1:5" ht="98.25" customHeight="1" x14ac:dyDescent="0.25">
      <c r="A51" s="17"/>
      <c r="B51" s="39" t="s">
        <v>39</v>
      </c>
      <c r="C51" s="35" t="str" cm="1">
        <f t="array" ref="C51">_xlfn.IFS(C7="UD Home","1100mm x 700mm",C7="UD Home+","1100mm x 700mm",TRUE,"")</f>
        <v/>
      </c>
      <c r="D51" s="24"/>
      <c r="E51" s="36"/>
    </row>
    <row r="52" spans="1:5" ht="78.75" customHeight="1" x14ac:dyDescent="0.25">
      <c r="A52" s="17"/>
      <c r="B52" s="39" t="s">
        <v>40</v>
      </c>
      <c r="C52" s="35" t="str" cm="1">
        <f t="array" ref="C52">_xlfn.IFS(C7="UD Home","400mm-500mm",C7="UD Home+","400mm-500mm",TRUE,"")</f>
        <v/>
      </c>
      <c r="D52" s="24"/>
      <c r="E52" s="36"/>
    </row>
    <row r="53" spans="1:5" ht="98.25" customHeight="1" x14ac:dyDescent="0.25">
      <c r="A53" s="33" t="s">
        <v>70</v>
      </c>
      <c r="B53" s="34" t="s">
        <v>32</v>
      </c>
      <c r="C53" s="35" t="str" cm="1">
        <f t="array" ref="C53">_xlfn.IFS(C7="UD Home","1500mm x 1800mm",C7="UD Home+","1800mm x 2000mm",TRUE,"")</f>
        <v/>
      </c>
      <c r="D53" s="24" t="str">
        <f>IF($C$9="Yes","N/A","")</f>
        <v/>
      </c>
      <c r="E53" s="36"/>
    </row>
    <row r="54" spans="1:5" ht="97.9" customHeight="1" x14ac:dyDescent="0.25">
      <c r="A54" s="37"/>
      <c r="B54" s="34" t="s">
        <v>41</v>
      </c>
      <c r="C54" s="35" t="str" cm="1">
        <f t="array" ref="C54">_xlfn.IFS(C7="UD Home","Yes",C7="UD Home+","Yes",TRUE,"")</f>
        <v/>
      </c>
      <c r="D54" s="24" t="str">
        <f t="shared" ref="D54:D56" si="1">IF($C$9="Yes","N/A","")</f>
        <v/>
      </c>
      <c r="E54" s="36"/>
    </row>
    <row r="55" spans="1:5" ht="98.25" customHeight="1" x14ac:dyDescent="0.25">
      <c r="A55" s="37"/>
      <c r="B55" s="34" t="s">
        <v>38</v>
      </c>
      <c r="C55" s="35" t="str" cm="1">
        <f t="array" ref="C55">_xlfn.IFS(C7="UD Home","1100mm x 700mm",C7="UD Home+","1100mm x 700mm",TRUE,"")</f>
        <v/>
      </c>
      <c r="D55" s="24" t="str">
        <f t="shared" si="1"/>
        <v/>
      </c>
      <c r="E55" s="36"/>
    </row>
    <row r="56" spans="1:5" ht="126" customHeight="1" x14ac:dyDescent="0.25">
      <c r="A56" s="37"/>
      <c r="B56" s="34" t="s">
        <v>42</v>
      </c>
      <c r="C56" s="35" t="str" cm="1">
        <f t="array" ref="C56">_xlfn.IFS(C7="UD Home","1100mm x 700mm",C7="UD Home+","1100mm x 700mm",TRUE,"")</f>
        <v/>
      </c>
      <c r="D56" s="24" t="str">
        <f t="shared" si="1"/>
        <v/>
      </c>
      <c r="E56" s="36"/>
    </row>
    <row r="57" spans="1:5" ht="78.75" customHeight="1" x14ac:dyDescent="0.25">
      <c r="A57" s="37"/>
      <c r="B57" s="34" t="s">
        <v>40</v>
      </c>
      <c r="C57" s="35" t="str" cm="1">
        <f t="array" ref="C57">_xlfn.IFS(C7="UD Home","400mm-500mm",C7="UD Home+","400mm-500mm",TRUE,"")</f>
        <v/>
      </c>
      <c r="D57" s="24" t="str">
        <f>IF($C$9="Yes","N/A","")</f>
        <v/>
      </c>
      <c r="E57" s="36"/>
    </row>
    <row r="58" spans="1:5" ht="102.6" customHeight="1" x14ac:dyDescent="0.25">
      <c r="A58" s="37"/>
      <c r="B58" s="34" t="s">
        <v>43</v>
      </c>
      <c r="C58" s="35" t="str" cm="1">
        <f t="array" ref="C58">_xlfn.IFS(C7="UD Home","Provide drainage point for future level access shower installation",C7="UD Home+","Yes",TRUE,"")</f>
        <v/>
      </c>
      <c r="D58" s="24" t="str">
        <f>IF($C$9="Yes","N/A","")</f>
        <v/>
      </c>
      <c r="E58" s="36"/>
    </row>
    <row r="59" spans="1:5" ht="105" customHeight="1" x14ac:dyDescent="0.25">
      <c r="A59" s="38" t="s">
        <v>71</v>
      </c>
      <c r="B59" s="39" t="s">
        <v>44</v>
      </c>
      <c r="C59" s="35" t="str" cm="1">
        <f t="array" ref="C59">_xlfn.IFS(C7="UD Home","Yes",C7="UD Home+","Yes",TRUE,"")</f>
        <v/>
      </c>
      <c r="D59" s="24" t="str">
        <f>IF(OR($C$10="1-bedroom","2-bedroom"),"N/A","")</f>
        <v/>
      </c>
      <c r="E59" s="36"/>
    </row>
    <row r="60" spans="1:5" ht="110.45" customHeight="1" x14ac:dyDescent="0.25">
      <c r="A60" s="17"/>
      <c r="B60" s="39" t="s">
        <v>45</v>
      </c>
      <c r="C60" s="35" t="str" cm="1">
        <f t="array" ref="C60">_xlfn.IFS(C7="UD Home","300mm -600mm",C7="UD Home+","300mm - 600mm",TRUE,"")</f>
        <v/>
      </c>
      <c r="D60" s="24" t="str">
        <f>IF(OR($C$10="1-bedroom","2-bedroom"),"N/A","")</f>
        <v/>
      </c>
      <c r="E60" s="36"/>
    </row>
    <row r="61" spans="1:5" ht="120" customHeight="1" x14ac:dyDescent="0.25">
      <c r="A61" s="33" t="s">
        <v>72</v>
      </c>
      <c r="B61" s="34" t="s">
        <v>46</v>
      </c>
      <c r="C61" s="35" t="str" cm="1">
        <f t="array" ref="C61">_xlfn.IFS(C7="UD Home","Yes",C7="UD Home+","Yes",TRUE,"")</f>
        <v/>
      </c>
      <c r="D61" s="24" t="str">
        <f>IF(OR($C$10="2-bedroom",$C$10="1-bedroom"),"N/A","")</f>
        <v/>
      </c>
      <c r="E61" s="36"/>
    </row>
    <row r="62" spans="1:5" ht="98.25" customHeight="1" x14ac:dyDescent="0.25">
      <c r="A62" s="37"/>
      <c r="B62" s="34" t="s">
        <v>47</v>
      </c>
      <c r="C62" s="35" t="str" cm="1">
        <f t="array" ref="C62">_xlfn.IFS(C7="UD Home","1200mm",C7="UD Home+","1200mm",TRUE,"")</f>
        <v/>
      </c>
      <c r="D62" s="24"/>
      <c r="E62" s="36"/>
    </row>
    <row r="63" spans="1:5" ht="98.25" customHeight="1" x14ac:dyDescent="0.25">
      <c r="A63" s="41" t="s">
        <v>73</v>
      </c>
      <c r="B63" s="42" t="s">
        <v>48</v>
      </c>
      <c r="C63" s="35" t="str" cm="1">
        <f t="array" ref="C63">_xlfn.IFS(C7="UD Home","Yes",C7="UD Home+","Yes",TRUE,"")</f>
        <v/>
      </c>
      <c r="D63" s="24"/>
      <c r="E63" s="36"/>
    </row>
    <row r="64" spans="1:5" ht="117.75" customHeight="1" x14ac:dyDescent="0.25">
      <c r="A64" s="43"/>
      <c r="B64" s="42" t="s">
        <v>49</v>
      </c>
      <c r="C64" s="35" t="str" cm="1">
        <f t="array" ref="C64">_xlfn.IFS(C7="UD Home","Min. 1200mm*",C7="UD Home+","Min. 1200mm*",TRUE,"")</f>
        <v/>
      </c>
      <c r="D64" s="24"/>
      <c r="E64" s="36"/>
    </row>
    <row r="65" spans="1:5" ht="106.9" customHeight="1" x14ac:dyDescent="0.25">
      <c r="A65" s="43"/>
      <c r="B65" s="42" t="s">
        <v>50</v>
      </c>
      <c r="C65" s="35" t="str" cm="1">
        <f t="array" ref="C65">_xlfn.IFS(C7="UD Home","Min. 1500mm",C7="UD Home+","Min. 1500mm",TRUE,"")</f>
        <v/>
      </c>
      <c r="D65" s="24"/>
      <c r="E65" s="36"/>
    </row>
    <row r="66" spans="1:5" ht="109.9" customHeight="1" x14ac:dyDescent="0.25">
      <c r="A66" s="33" t="s">
        <v>74</v>
      </c>
      <c r="B66" s="34" t="s">
        <v>51</v>
      </c>
      <c r="C66" s="35" t="str" cm="1">
        <f t="array" ref="C66">_xlfn.IFS(C7="UD Home","800mm",C7="UD Home+","850mm",TRUE,"")</f>
        <v/>
      </c>
      <c r="D66" s="24"/>
      <c r="E66" s="36"/>
    </row>
    <row r="67" spans="1:5" ht="117.75" customHeight="1" x14ac:dyDescent="0.25">
      <c r="A67" s="37"/>
      <c r="B67" s="34" t="s">
        <v>52</v>
      </c>
      <c r="C67" s="35" t="str" cm="1">
        <f t="array" ref="C67">_xlfn.IFS(C7="UD Home","Yes",C7="UD Home+","Yes",TRUE,"")</f>
        <v/>
      </c>
      <c r="D67" s="24"/>
      <c r="E67" s="36"/>
    </row>
    <row r="68" spans="1:5" ht="117.75" customHeight="1" x14ac:dyDescent="0.25">
      <c r="A68" s="37"/>
      <c r="B68" s="34" t="s">
        <v>53</v>
      </c>
      <c r="C68" s="35" t="str" cm="1">
        <f t="array" ref="C68">_xlfn.IFS(C7="UD Home","1500mm",C7="UD Home+","1800mm",TRUE,"")</f>
        <v/>
      </c>
      <c r="D68" s="24" t="str">
        <f>IF($C$8="House", "N/A", "")</f>
        <v/>
      </c>
      <c r="E68" s="36"/>
    </row>
    <row r="71" spans="1:5" x14ac:dyDescent="0.25">
      <c r="A71" s="44"/>
    </row>
  </sheetData>
  <sheetProtection sheet="1" sort="0" autoFilter="0"/>
  <conditionalFormatting sqref="C7">
    <cfRule type="expression" dxfId="6" priority="16">
      <formula>(C7="UD Home+")</formula>
    </cfRule>
    <cfRule type="expression" dxfId="5" priority="21">
      <formula>C7="UD Home"</formula>
    </cfRule>
  </conditionalFormatting>
  <conditionalFormatting sqref="C13:C68">
    <cfRule type="expression" dxfId="4" priority="2">
      <formula>$C$7="UD Home"</formula>
    </cfRule>
    <cfRule type="expression" dxfId="3" priority="3">
      <formula>$C$7="UD Home+"</formula>
    </cfRule>
  </conditionalFormatting>
  <conditionalFormatting sqref="D1:D1048576">
    <cfRule type="containsText" dxfId="2" priority="24" operator="containsText" text="N/A">
      <formula>NOT(ISERROR(SEARCH("N/A",D1)))</formula>
    </cfRule>
  </conditionalFormatting>
  <conditionalFormatting sqref="D13:D68">
    <cfRule type="containsText" dxfId="1" priority="23" operator="containsText" text="Yes">
      <formula>NOT(ISERROR(SEARCH("Yes",D13)))</formula>
    </cfRule>
  </conditionalFormatting>
  <conditionalFormatting sqref="E1:E12">
    <cfRule type="containsText" dxfId="0" priority="1" operator="containsText" text="N/A">
      <formula>NOT(ISERROR(SEARCH("N/A",E1)))</formula>
    </cfRule>
  </conditionalFormatting>
  <dataValidations xWindow="914" yWindow="631" count="4">
    <dataValidation allowBlank="1" showInputMessage="1" showErrorMessage="1" prompt="Provide a site reference here" sqref="C3:C4" xr:uid="{C346F369-9F4F-4CF2-A7BA-95A1FAFE5B17}"/>
    <dataValidation allowBlank="1" showInputMessage="1" showErrorMessage="1" prompt="Provide a dwelling typer reference here" sqref="C5" xr:uid="{7451F105-EA20-4D61-996C-F714888571AD}"/>
    <dataValidation allowBlank="1" showInputMessage="1" showErrorMessage="1" prompt="Provide initials here" sqref="C6" xr:uid="{CC314111-E3BC-4DD8-810A-D67564D13634}"/>
    <dataValidation allowBlank="1" showInputMessage="1" showErrorMessage="1" prompt="Enter date here" sqref="C2" xr:uid="{A0CF61DF-558B-4310-8303-6CF0358CD1DA}"/>
  </dataValidations>
  <hyperlinks>
    <hyperlink ref="A13" r:id="rId1" xr:uid="{B097B222-0D52-417B-A32A-0510A5D9C8FD}"/>
    <hyperlink ref="A17" r:id="rId2" xr:uid="{4CF06A9F-A832-4C70-BC6D-959A697A2A01}"/>
    <hyperlink ref="A18" r:id="rId3" xr:uid="{EE75BA28-F34B-47A3-A07B-E76FA6424862}"/>
    <hyperlink ref="A21" r:id="rId4" xr:uid="{E6620EF6-76FC-4285-AD1A-3C33B5B5F808}"/>
    <hyperlink ref="A25" r:id="rId5" xr:uid="{AF118FA3-8212-4CA4-956B-13BEC9E5601E}"/>
    <hyperlink ref="A27" r:id="rId6" xr:uid="{00EB176D-849C-41E3-A6E1-7097A51A9066}"/>
    <hyperlink ref="A31" r:id="rId7" xr:uid="{7F7B48E4-4D65-4D24-BBEE-6CAA405913B2}"/>
    <hyperlink ref="A32" r:id="rId8" xr:uid="{77A9C64D-C6D8-44F1-9BE4-E69B893D6D6C}"/>
    <hyperlink ref="A36" r:id="rId9" xr:uid="{8AAEDE05-1478-44A6-9AB0-881FA8DD306B}"/>
    <hyperlink ref="A42" r:id="rId10" xr:uid="{478E9161-260A-421D-A7CB-ADA15633B019}"/>
    <hyperlink ref="A53" r:id="rId11" xr:uid="{B99225D6-A859-4C66-829A-CCE11BC57C8E}"/>
    <hyperlink ref="A59" r:id="rId12" xr:uid="{A4208116-72E5-4840-B564-DEA271B2A8EF}"/>
    <hyperlink ref="A61" r:id="rId13" xr:uid="{879EDF72-BA0B-4D69-9CB1-BACA803E3760}"/>
    <hyperlink ref="A63" r:id="rId14" xr:uid="{89E6E394-8493-46E5-A28A-A92420155BA9}"/>
    <hyperlink ref="A66" r:id="rId15" xr:uid="{DCC147D1-8677-42B9-8B54-B5A2E793DBAB}"/>
  </hyperlinks>
  <pageMargins left="0.7" right="0.7" top="0.75" bottom="0.75" header="0.3" footer="0.3"/>
  <pageSetup paperSize="9" orientation="portrait" r:id="rId16"/>
  <extLst>
    <ext xmlns:x14="http://schemas.microsoft.com/office/spreadsheetml/2009/9/main" uri="{CCE6A557-97BC-4b89-ADB6-D9C93CAAB3DF}">
      <x14:dataValidations xmlns:xm="http://schemas.microsoft.com/office/excel/2006/main" xWindow="914" yWindow="631" count="15">
        <x14:dataValidation type="list" allowBlank="1" showInputMessage="1" showErrorMessage="1" error="Please use the drop down menu provided" prompt="Use the drop down menu" xr:uid="{D000478E-373A-4528-9E16-FCAD43C7287D}">
          <x14:formula1>
            <xm:f>Key!$A$2:$A$3</xm:f>
          </x14:formula1>
          <xm:sqref>C7</xm:sqref>
        </x14:dataValidation>
        <x14:dataValidation type="list" allowBlank="1" showInputMessage="1" showErrorMessage="1" prompt="Use the drop down menu" xr:uid="{0FD91FA7-9332-4279-8D8C-A9C85BB70881}">
          <x14:formula1>
            <xm:f>Key!$D$2</xm:f>
          </x14:formula1>
          <xm:sqref>D63:D65 D29:D34 D36 D38:D39 D42 D44:D46 D50:D52 D27</xm:sqref>
        </x14:dataValidation>
        <x14:dataValidation type="list" errorStyle="warning" allowBlank="1" showInputMessage="1" prompt="Use the drop down menu" xr:uid="{1EAA9A16-F8E1-43F6-91AF-71E41B6D050E}">
          <x14:formula1>
            <xm:f>Key!$B$2:$B$3</xm:f>
          </x14:formula1>
          <xm:sqref>D23 D25:D26 D28 D35 D37 D40:D41 D43 D47:D49 D53:D60 D66:D68</xm:sqref>
        </x14:dataValidation>
        <x14:dataValidation type="list" allowBlank="1" showInputMessage="1" showErrorMessage="1" error="Please use the drop down menu provided" prompt="Use the drop down menu" xr:uid="{378C60AD-35AE-48D7-92B2-0A64332899BF}">
          <x14:formula1>
            <xm:f>Key!$E$2:$E$3</xm:f>
          </x14:formula1>
          <xm:sqref>C9</xm:sqref>
        </x14:dataValidation>
        <x14:dataValidation type="list" allowBlank="1" showInputMessage="1" showErrorMessage="1" error="Please use the drop down menu provided" xr:uid="{EF7EAF0D-BA15-4291-B219-F1790736EAEE}">
          <x14:formula1>
            <xm:f>Key!$F$2:$F$4</xm:f>
          </x14:formula1>
          <xm:sqref>C11</xm:sqref>
        </x14:dataValidation>
        <x14:dataValidation type="list" allowBlank="1" showInputMessage="1" showErrorMessage="1" error="Please use the drop down menu provided" prompt="Use the drop down menu" xr:uid="{FF4E2817-1C80-4540-89E1-F167646A2203}">
          <x14:formula1>
            <xm:f>Key!$C$2:$C$3</xm:f>
          </x14:formula1>
          <xm:sqref>C8</xm:sqref>
        </x14:dataValidation>
        <x14:dataValidation type="list" allowBlank="1" showInputMessage="1" showErrorMessage="1" prompt="Use the drop down menu" xr:uid="{936C149A-0130-4BC0-80F7-06877581D8D6}">
          <x14:formula1>
            <xm:f>Key!$B$2:$B$3</xm:f>
          </x14:formula1>
          <xm:sqref>D61:D62</xm:sqref>
        </x14:dataValidation>
        <x14:dataValidation type="list" allowBlank="1" showInputMessage="1" showErrorMessage="1" error="Please use the drop down menu provided" prompt="Use the drop down menu" xr:uid="{CEAB8273-21BD-4E82-BB76-E36F05C73F3D}">
          <x14:formula1>
            <xm:f>Key!$F$2:$F$4</xm:f>
          </x14:formula1>
          <xm:sqref>C10</xm:sqref>
        </x14:dataValidation>
        <x14:dataValidation type="list" allowBlank="1" showInputMessage="1" showErrorMessage="1" error="Please use the drop down menu provided" prompt="Use the drop down menu" xr:uid="{6F76C90E-84A5-437A-9D10-E47E8B969FDD}">
          <x14:formula1>
            <xm:f>Key!$D$2</xm:f>
          </x14:formula1>
          <xm:sqref>D13:D15 D17 D19</xm:sqref>
        </x14:dataValidation>
        <x14:dataValidation type="list" allowBlank="1" showInputMessage="1" showErrorMessage="1" error="Please sue the drop down menu provided" prompt="Use the drop down menu" xr:uid="{29ED203D-1D14-4827-8D23-2E5B85A09A27}">
          <x14:formula1>
            <xm:f>Key!$D$2</xm:f>
          </x14:formula1>
          <xm:sqref>D16</xm:sqref>
        </x14:dataValidation>
        <x14:dataValidation type="list" allowBlank="1" showInputMessage="1" showErrorMessage="1" error="Please use the frop down menu provided" prompt="Use the drop down menu" xr:uid="{31706334-1284-413A-9086-98CA1BAE7B8E}">
          <x14:formula1>
            <xm:f>Key!$D$2</xm:f>
          </x14:formula1>
          <xm:sqref>D18</xm:sqref>
        </x14:dataValidation>
        <x14:dataValidation type="list" allowBlank="1" showInputMessage="1" error="Please use the drop down menu provided" prompt="Use the drop down menu" xr:uid="{D2952576-DDF0-4CD1-A7FC-88F57F115225}">
          <x14:formula1>
            <xm:f>Key!$B$2:$B$3</xm:f>
          </x14:formula1>
          <xm:sqref>D21</xm:sqref>
        </x14:dataValidation>
        <x14:dataValidation type="list" errorStyle="warning" allowBlank="1" showInputMessage="1" showErrorMessage="1" error="Please use the drop down menu provided" prompt="Use the drop down menu" xr:uid="{C0604091-B308-495E-9C26-86CB1697778D}">
          <x14:formula1>
            <xm:f>Key!$B$2:$B$3</xm:f>
          </x14:formula1>
          <xm:sqref>D22</xm:sqref>
        </x14:dataValidation>
        <x14:dataValidation type="list" allowBlank="1" showInputMessage="1" error="Please use the drop down menu provided" prompt="Use the drop down menu" xr:uid="{CA234A1F-2119-407A-9100-8A08726DB164}">
          <x14:formula1>
            <xm:f>Key!$D$2</xm:f>
          </x14:formula1>
          <xm:sqref>D20</xm:sqref>
        </x14:dataValidation>
        <x14:dataValidation type="list" errorStyle="warning" allowBlank="1" showInputMessage="1" prompt="Use the drop down menu " xr:uid="{24E58A47-209E-4975-8DA6-C32590926C4F}">
          <x14:formula1>
            <xm:f>Key!$B$2:$B$3</xm:f>
          </x14:formula1>
          <xm:sqref>D24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35B81-03B1-47D7-AE9B-E5233EB7A890}">
  <sheetPr codeName="Sheet2"/>
  <dimension ref="A1:F4"/>
  <sheetViews>
    <sheetView workbookViewId="0">
      <selection activeCell="G7" sqref="G7"/>
    </sheetView>
  </sheetViews>
  <sheetFormatPr defaultRowHeight="15" x14ac:dyDescent="0.25"/>
  <cols>
    <col min="1" max="1" width="13.140625" customWidth="1"/>
    <col min="2" max="2" width="10.140625" customWidth="1"/>
  </cols>
  <sheetData>
    <row r="1" spans="1:6" x14ac:dyDescent="0.25">
      <c r="A1" t="s">
        <v>54</v>
      </c>
      <c r="B1" t="s">
        <v>61</v>
      </c>
      <c r="C1" t="s">
        <v>81</v>
      </c>
      <c r="D1" t="s">
        <v>55</v>
      </c>
      <c r="E1" t="s">
        <v>56</v>
      </c>
      <c r="F1" t="s">
        <v>84</v>
      </c>
    </row>
    <row r="2" spans="1:6" x14ac:dyDescent="0.25">
      <c r="A2" t="s">
        <v>1</v>
      </c>
      <c r="B2" t="s">
        <v>55</v>
      </c>
      <c r="C2" t="s">
        <v>82</v>
      </c>
      <c r="D2" t="s">
        <v>55</v>
      </c>
      <c r="E2" t="s">
        <v>55</v>
      </c>
      <c r="F2" t="s">
        <v>85</v>
      </c>
    </row>
    <row r="3" spans="1:6" x14ac:dyDescent="0.25">
      <c r="A3" t="s">
        <v>2</v>
      </c>
      <c r="B3" t="s">
        <v>57</v>
      </c>
      <c r="C3" t="s">
        <v>83</v>
      </c>
      <c r="E3" t="s">
        <v>78</v>
      </c>
      <c r="F3" t="s">
        <v>86</v>
      </c>
    </row>
    <row r="4" spans="1:6" x14ac:dyDescent="0.25">
      <c r="B4" t="s">
        <v>58</v>
      </c>
      <c r="F4" t="s">
        <v>90</v>
      </c>
    </row>
  </sheetData>
  <sheetProtection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Checklist</vt:lpstr>
      <vt:lpstr>Key</vt:lpstr>
      <vt:lpstr>Checklist!_ftn1</vt:lpstr>
      <vt:lpstr>Checklist!_ftnref1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Tamar Keane (NDA)</dc:creator>
  <cp:lastModifiedBy>Tamar Keane (NDA)</cp:lastModifiedBy>
  <cp:lastPrinted>2025-01-27T15:27:22Z</cp:lastPrinted>
  <dcterms:created xsi:type="dcterms:W3CDTF">2015-06-05T18:17:20Z</dcterms:created>
  <dcterms:modified xsi:type="dcterms:W3CDTF">2025-02-26T15:07:25Z</dcterms:modified>
</cp:coreProperties>
</file>